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-12" windowWidth="20112" windowHeight="8496" activeTab="6"/>
  </bookViews>
  <sheets>
    <sheet name="RECEIPTS" sheetId="2" r:id="rId1"/>
    <sheet name="BUDGET" sheetId="5" state="hidden" r:id="rId2"/>
    <sheet name="Bank Reconciliation" sheetId="7" r:id="rId3"/>
    <sheet name="PAYMENTS" sheetId="1" r:id="rId4"/>
    <sheet name="Over £100" sheetId="8" r:id="rId5"/>
    <sheet name="Unity" sheetId="11" r:id="rId6"/>
    <sheet name="Variances" sheetId="12" r:id="rId7"/>
  </sheets>
  <calcPr calcId="145621"/>
</workbook>
</file>

<file path=xl/calcChain.xml><?xml version="1.0" encoding="utf-8"?>
<calcChain xmlns="http://schemas.openxmlformats.org/spreadsheetml/2006/main">
  <c r="E19" i="11" l="1"/>
  <c r="M28" i="12" l="1"/>
  <c r="M24" i="12"/>
  <c r="L24" i="12"/>
  <c r="G30" i="12" l="1"/>
  <c r="J30" i="12"/>
  <c r="I30" i="12"/>
  <c r="H30" i="12"/>
  <c r="L30" i="12" s="1"/>
  <c r="M30" i="12" s="1"/>
  <c r="J28" i="12"/>
  <c r="I28" i="12"/>
  <c r="H28" i="12"/>
  <c r="L28" i="12" s="1"/>
  <c r="G28" i="12"/>
  <c r="J21" i="12"/>
  <c r="I21" i="12"/>
  <c r="M21" i="12" s="1"/>
  <c r="H21" i="12"/>
  <c r="K21" i="12" s="1"/>
  <c r="G21" i="12"/>
  <c r="J19" i="12"/>
  <c r="I19" i="12"/>
  <c r="H19" i="12"/>
  <c r="K19" i="12" s="1"/>
  <c r="G19" i="12"/>
  <c r="J17" i="12"/>
  <c r="I17" i="12"/>
  <c r="H17" i="12"/>
  <c r="K17" i="12" s="1"/>
  <c r="G17" i="12"/>
  <c r="J15" i="12"/>
  <c r="I15" i="12"/>
  <c r="H15" i="12"/>
  <c r="L15" i="12" s="1"/>
  <c r="M15" i="12" s="1"/>
  <c r="G15" i="12"/>
  <c r="J13" i="12"/>
  <c r="I13" i="12"/>
  <c r="M13" i="12" s="1"/>
  <c r="H13" i="12"/>
  <c r="K13" i="12" s="1"/>
  <c r="G13" i="12"/>
  <c r="M11" i="12"/>
  <c r="K28" i="12" l="1"/>
  <c r="K15" i="12"/>
  <c r="L17" i="12"/>
  <c r="M17" i="12" s="1"/>
  <c r="L19" i="12"/>
  <c r="M19" i="12" s="1"/>
  <c r="K30" i="12"/>
  <c r="F19" i="11" l="1"/>
  <c r="G10" i="11"/>
  <c r="G11" i="11" s="1"/>
  <c r="G12" i="11" s="1"/>
  <c r="G13" i="11" s="1"/>
  <c r="G14" i="11" s="1"/>
  <c r="G15" i="11" s="1"/>
  <c r="G16" i="11" s="1"/>
  <c r="G17" i="11" s="1"/>
  <c r="G9" i="11"/>
  <c r="G8" i="11"/>
  <c r="G7" i="11"/>
  <c r="G6" i="11"/>
  <c r="G5" i="11"/>
  <c r="S75" i="1"/>
  <c r="AA69" i="1" l="1"/>
  <c r="M10" i="2" l="1"/>
  <c r="AA6" i="1" l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70" i="1"/>
  <c r="AA71" i="1"/>
  <c r="AA72" i="1"/>
  <c r="AA73" i="1"/>
  <c r="AA5" i="1"/>
  <c r="M7" i="2"/>
  <c r="M8" i="2"/>
  <c r="M9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6" i="2"/>
  <c r="E27" i="2" l="1"/>
  <c r="F75" i="1"/>
  <c r="G75" i="1" l="1"/>
  <c r="H75" i="1"/>
  <c r="I75" i="1"/>
  <c r="J75" i="1"/>
  <c r="K75" i="1"/>
  <c r="L75" i="1"/>
  <c r="M75" i="1"/>
  <c r="N75" i="1"/>
  <c r="O75" i="1"/>
  <c r="P75" i="1"/>
  <c r="Q75" i="1"/>
  <c r="R75" i="1"/>
  <c r="T75" i="1"/>
  <c r="U75" i="1"/>
  <c r="V75" i="1"/>
  <c r="W75" i="1"/>
  <c r="X75" i="1"/>
  <c r="Y75" i="1"/>
  <c r="Z75" i="1"/>
  <c r="L27" i="2" l="1"/>
  <c r="K27" i="2"/>
  <c r="H27" i="2"/>
  <c r="G27" i="2"/>
  <c r="I27" i="2" l="1"/>
  <c r="F27" i="2"/>
  <c r="AA75" i="1" l="1"/>
  <c r="M27" i="2" l="1"/>
  <c r="D25" i="5" l="1"/>
  <c r="C25" i="5"/>
  <c r="B25" i="5"/>
</calcChain>
</file>

<file path=xl/comments1.xml><?xml version="1.0" encoding="utf-8"?>
<comments xmlns="http://schemas.openxmlformats.org/spreadsheetml/2006/main">
  <authors>
    <author>ladds9@outlook.com</author>
  </authors>
  <commentList>
    <comment ref="S5" authorId="0">
      <text>
        <r>
          <rPr>
            <b/>
            <sz val="9"/>
            <color indexed="81"/>
            <rFont val="Tahoma"/>
            <family val="2"/>
          </rPr>
          <t>ladds9@outlook.com:</t>
        </r>
        <r>
          <rPr>
            <sz val="9"/>
            <color indexed="81"/>
            <rFont val="Tahoma"/>
            <family val="2"/>
          </rPr>
          <t xml:space="preserve">
Not to include as a 'payment' on the Accounting Statement -CG</t>
        </r>
      </text>
    </comment>
    <comment ref="G69" authorId="0">
      <text>
        <r>
          <rPr>
            <b/>
            <sz val="9"/>
            <color indexed="81"/>
            <rFont val="Tahoma"/>
            <family val="2"/>
          </rPr>
          <t>ladds9@outlook.com:</t>
        </r>
        <r>
          <rPr>
            <sz val="9"/>
            <color indexed="81"/>
            <rFont val="Tahoma"/>
            <family val="2"/>
          </rPr>
          <t xml:space="preserve">
5% VAT</t>
        </r>
      </text>
    </comment>
    <comment ref="G72" authorId="0">
      <text>
        <r>
          <rPr>
            <b/>
            <sz val="9"/>
            <color indexed="81"/>
            <rFont val="Tahoma"/>
            <family val="2"/>
          </rPr>
          <t>ladds9@outlook.com:</t>
        </r>
        <r>
          <rPr>
            <sz val="9"/>
            <color indexed="81"/>
            <rFont val="Tahoma"/>
            <family val="2"/>
          </rPr>
          <t xml:space="preserve">
5% VAT</t>
        </r>
      </text>
    </comment>
  </commentList>
</comments>
</file>

<file path=xl/sharedStrings.xml><?xml version="1.0" encoding="utf-8"?>
<sst xmlns="http://schemas.openxmlformats.org/spreadsheetml/2006/main" count="382" uniqueCount="183">
  <si>
    <t>PAYMENTS</t>
  </si>
  <si>
    <t>Ch. No</t>
  </si>
  <si>
    <t>total</t>
  </si>
  <si>
    <t>VAT</t>
  </si>
  <si>
    <t>CLK SAL</t>
  </si>
  <si>
    <t>Vhall Hire</t>
  </si>
  <si>
    <t>caretaker supplies /plnts</t>
  </si>
  <si>
    <t>Vill Maint -caretaker</t>
  </si>
  <si>
    <t>Grassctg</t>
  </si>
  <si>
    <t>play equipment/inspection charge</t>
  </si>
  <si>
    <t>Misc</t>
  </si>
  <si>
    <t>Audit</t>
  </si>
  <si>
    <t>Insurance</t>
  </si>
  <si>
    <t>Subs</t>
  </si>
  <si>
    <t>Training</t>
  </si>
  <si>
    <t>capital purchase</t>
  </si>
  <si>
    <t xml:space="preserve"> Totals</t>
  </si>
  <si>
    <t>NAT WEST CURRENT ACCOUNT 51507971</t>
  </si>
  <si>
    <t>DOLTON PARISH COUNCIL</t>
  </si>
  <si>
    <t>RECEIPTS</t>
  </si>
  <si>
    <t>Date</t>
  </si>
  <si>
    <t>Detail</t>
  </si>
  <si>
    <t>Total</t>
  </si>
  <si>
    <t>Precept</t>
  </si>
  <si>
    <t>VAT Refn</t>
  </si>
  <si>
    <t>Hire</t>
  </si>
  <si>
    <t>Interest</t>
  </si>
  <si>
    <t>Cleared Bank</t>
  </si>
  <si>
    <t>Repairs &amp; Renewals</t>
  </si>
  <si>
    <t>DOLTON PARISH COUNCIL - BUDGET WORKSHEET</t>
  </si>
  <si>
    <t>Actual</t>
  </si>
  <si>
    <t>Expenditure</t>
  </si>
  <si>
    <t>2013/14</t>
  </si>
  <si>
    <t>2014/2015</t>
  </si>
  <si>
    <t>2015/16</t>
  </si>
  <si>
    <t>2016/17</t>
  </si>
  <si>
    <t>Insurance (inc tax)</t>
  </si>
  <si>
    <t>Clerk wages + exp + TDC</t>
  </si>
  <si>
    <t>Grass cutting contract/</t>
  </si>
  <si>
    <t>Caretaking contract</t>
  </si>
  <si>
    <t>Hire of Village Hall</t>
  </si>
  <si>
    <r>
      <t xml:space="preserve">SW Water, </t>
    </r>
    <r>
      <rPr>
        <sz val="10"/>
        <color indexed="8"/>
        <rFont val="Calibri"/>
        <family val="2"/>
      </rPr>
      <t>25% contribution</t>
    </r>
  </si>
  <si>
    <t>Playground inspections</t>
  </si>
  <si>
    <t>Maintenance &amp; repairs:-</t>
  </si>
  <si>
    <t>a.  General- caretaker supplies/plants</t>
  </si>
  <si>
    <t>general/repairs</t>
  </si>
  <si>
    <t>c.  One-off items/purchases</t>
  </si>
  <si>
    <t>War memorial maintenance</t>
  </si>
  <si>
    <t>Community Grant Scheme</t>
  </si>
  <si>
    <t>Parish Plan costs</t>
  </si>
  <si>
    <t>Subscriptions</t>
  </si>
  <si>
    <t>Election costs</t>
  </si>
  <si>
    <t>Training, cllrs/clerk</t>
  </si>
  <si>
    <t>Contingencies</t>
  </si>
  <si>
    <t>Totals</t>
  </si>
  <si>
    <t>not included are land registration/purchase costs.  these would be met from reserve accounts</t>
  </si>
  <si>
    <t>Sundry Income</t>
  </si>
  <si>
    <t>13/14</t>
  </si>
  <si>
    <t>14/15</t>
  </si>
  <si>
    <t>15/16</t>
  </si>
  <si>
    <t>16/17</t>
  </si>
  <si>
    <t>lease of playing field</t>
  </si>
  <si>
    <t>interest</t>
  </si>
  <si>
    <t>Agreed precept total</t>
  </si>
  <si>
    <t>precept</t>
  </si>
  <si>
    <t>council tax support grant</t>
  </si>
  <si>
    <t>TOTAL INCOME</t>
  </si>
  <si>
    <t>TOTAL EXPENDITURE</t>
  </si>
  <si>
    <t>PREDICTED SURPLUS</t>
  </si>
  <si>
    <t>Apr-Sept</t>
  </si>
  <si>
    <t>2017/18</t>
  </si>
  <si>
    <t>Est Oct-Mar</t>
  </si>
  <si>
    <t>6 mths 17/18</t>
  </si>
  <si>
    <t>Utilities</t>
  </si>
  <si>
    <t xml:space="preserve"> </t>
  </si>
  <si>
    <t>Monthly paid</t>
  </si>
  <si>
    <t>Rec</t>
  </si>
  <si>
    <t>amount</t>
  </si>
  <si>
    <t>Cash Book</t>
  </si>
  <si>
    <t>Variance</t>
  </si>
  <si>
    <t>PAYMENTS OVER £100</t>
  </si>
  <si>
    <t>Grants / Projects</t>
  </si>
  <si>
    <t>Planters</t>
  </si>
  <si>
    <t>Admin Exp</t>
  </si>
  <si>
    <t>dd</t>
  </si>
  <si>
    <t>Village Hall</t>
  </si>
  <si>
    <t>D De-Pinto</t>
  </si>
  <si>
    <t>EDF</t>
  </si>
  <si>
    <t>TDCAP</t>
  </si>
  <si>
    <t>y</t>
  </si>
  <si>
    <t>TDC</t>
  </si>
  <si>
    <t>DALC</t>
  </si>
  <si>
    <t>N Walker</t>
  </si>
  <si>
    <t>cancelled chq</t>
  </si>
  <si>
    <t>projects</t>
  </si>
  <si>
    <t>refund</t>
  </si>
  <si>
    <t>chq</t>
  </si>
  <si>
    <t>4Grants</t>
  </si>
  <si>
    <t>GRANTS</t>
  </si>
  <si>
    <t>1 Apr 2025-31 Mar 2026</t>
  </si>
  <si>
    <t>DOLTON PARISH COUNCIL        Year 01/04/2025-31/3/26</t>
  </si>
  <si>
    <t>NATWEST TRANSFER</t>
  </si>
  <si>
    <t>TKPlay</t>
  </si>
  <si>
    <t>ROSPA</t>
  </si>
  <si>
    <t>D Everest</t>
  </si>
  <si>
    <t>P Greenwood</t>
  </si>
  <si>
    <t>Zurich Municipal</t>
  </si>
  <si>
    <t>source for business</t>
  </si>
  <si>
    <t>D Lock</t>
  </si>
  <si>
    <t>Opening Balance from accounts at 1/4/25</t>
  </si>
  <si>
    <t>horticultural society</t>
  </si>
  <si>
    <t>Colin Jones</t>
  </si>
  <si>
    <t>Caroline Cole</t>
  </si>
  <si>
    <t>Royal Oak</t>
  </si>
  <si>
    <t>PKF Littlejohn</t>
  </si>
  <si>
    <t>Dolton Defib</t>
  </si>
  <si>
    <t>J Parsons</t>
  </si>
  <si>
    <t>Samuels solicitors</t>
  </si>
  <si>
    <t>legal</t>
  </si>
  <si>
    <t>Thomas John Elliott</t>
  </si>
  <si>
    <t>Containers Direct</t>
  </si>
  <si>
    <t>Chris Herniman</t>
  </si>
  <si>
    <t>Y</t>
  </si>
  <si>
    <t>Dunn's Ploughs Ltd</t>
  </si>
  <si>
    <t>Caroline Gay</t>
  </si>
  <si>
    <t>British Gas</t>
  </si>
  <si>
    <t>Alumnis Multi Academy (3 yrs ground rent)</t>
  </si>
  <si>
    <t>Less un-presented cqs at 31/03/2026</t>
  </si>
  <si>
    <t>Plus un-cleared credits at 31/03/2026</t>
  </si>
  <si>
    <t>Total Balance at bank at 31/03/2026</t>
  </si>
  <si>
    <t>Balance as per cash book as at 31/03/26</t>
  </si>
  <si>
    <t>*</t>
  </si>
  <si>
    <t>Transfer</t>
  </si>
  <si>
    <t>UNITY TRUST BANK: Sort Code: 60-83-01. Account No. 20482938</t>
  </si>
  <si>
    <t>Date paid</t>
  </si>
  <si>
    <t>Account charges</t>
  </si>
  <si>
    <t>b/f</t>
  </si>
  <si>
    <t>Service charge</t>
  </si>
  <si>
    <t>BANK RECONCILIATION  AS AT 31 MARCH 2026</t>
  </si>
  <si>
    <t>Balance as per bank statement at 31/03/2026</t>
  </si>
  <si>
    <t>NATWEST CURRENT ACCOUNT. Sort Code: 53-50-28 NO. 51507951</t>
  </si>
  <si>
    <t>Natwest current account No. 51507951</t>
  </si>
  <si>
    <t>Unity Bank account No. 20482938</t>
  </si>
  <si>
    <t>Prepared by:</t>
  </si>
  <si>
    <t>Approved by:</t>
  </si>
  <si>
    <t xml:space="preserve">Explanation of variances – pro forma </t>
  </si>
  <si>
    <t xml:space="preserve">Name of smaller authority: </t>
  </si>
  <si>
    <t>Dolton Parish Council</t>
  </si>
  <si>
    <r>
      <t>County area (local councils and parish meetings only):</t>
    </r>
    <r>
      <rPr>
        <b/>
        <sz val="8"/>
        <color indexed="8"/>
        <rFont val="Arial"/>
        <family val="2"/>
      </rPr>
      <t xml:space="preserve"> </t>
    </r>
  </si>
  <si>
    <r>
      <t xml:space="preserve">Next, please provide full explanations, including numerical values, for the following that will be flagged in the green boxes where relevant:
</t>
    </r>
    <r>
      <rPr>
        <sz val="10"/>
        <color indexed="8"/>
        <rFont val="Arial"/>
        <family val="2"/>
      </rPr>
      <t xml:space="preserve">• variances of more than 15% between totals for individual boxes (except variances of less than £200); 
• a breakdown of approved reserves on the next tab if the total reserves (Box 7) figure is more than twice the annual precept/rates &amp; levies value (Box 2).
</t>
    </r>
  </si>
  <si>
    <t>2024 /25</t>
  </si>
  <si>
    <t>Explanation Required?</t>
  </si>
  <si>
    <r>
      <t xml:space="preserve">Automatic responses trigger below based on figures input, </t>
    </r>
    <r>
      <rPr>
        <b/>
        <sz val="11"/>
        <color indexed="8"/>
        <rFont val="Arial"/>
        <family val="2"/>
      </rPr>
      <t>DO NOT OVERWRITE THESE BOXES</t>
    </r>
  </si>
  <si>
    <r>
      <t xml:space="preserve">Explanation from smaller authority </t>
    </r>
    <r>
      <rPr>
        <b/>
        <u/>
        <sz val="11"/>
        <color indexed="8"/>
        <rFont val="Arial"/>
        <family val="2"/>
      </rPr>
      <t>(must include narrative and supporting figures)</t>
    </r>
  </si>
  <si>
    <t>£</t>
  </si>
  <si>
    <t>%</t>
  </si>
  <si>
    <t>1 Balances Brought Forward</t>
  </si>
  <si>
    <t>2 Precept or Rates and Levies</t>
  </si>
  <si>
    <t>no</t>
  </si>
  <si>
    <t>3 Total Other Receipts</t>
  </si>
  <si>
    <t>4 Staff Costs</t>
  </si>
  <si>
    <t>5 Loan Interest/Capital Repayment</t>
  </si>
  <si>
    <t>6 All Other Payments</t>
  </si>
  <si>
    <t>yes</t>
  </si>
  <si>
    <t>7 Balances Carried Forward</t>
  </si>
  <si>
    <t>VARIANCE EXPLANATION NOT REQUIRED</t>
  </si>
  <si>
    <t>8 Total Cash and Short Term Investments</t>
  </si>
  <si>
    <t>9 Total Fixed Assets plus Other Long Term Investments and Assets</t>
  </si>
  <si>
    <t>10 Total Borrowings</t>
  </si>
  <si>
    <t>Rounding errors of up to £2 are tolerable</t>
  </si>
  <si>
    <t>Variances of £200 or less are tolerable</t>
  </si>
  <si>
    <t>BOX 10 VARIANCE EXPLANATION NOT REQUIRED IF CHANGE CAN BE EXPLAINED BY BOX 5 (CAPITAL PLUS INTEREST PAYMENT)</t>
  </si>
  <si>
    <t>2025/ 26</t>
  </si>
  <si>
    <t xml:space="preserve">In 2024/2025 grant funding of £25,661.51 was received for playground equipment and for the emergencies committee. No grants received for 2025/2026. Only the expected Precept amount of £17,320 plus rent of field costs from Alumnis Academy for Dolton Primary School of £750. </t>
  </si>
  <si>
    <r>
      <t xml:space="preserve">Insert figures from Section 2 of the AGAR in all </t>
    </r>
    <r>
      <rPr>
        <b/>
        <u/>
        <sz val="10"/>
        <color indexed="62"/>
        <rFont val="Arial"/>
        <family val="2"/>
      </rPr>
      <t>Blue</t>
    </r>
    <r>
      <rPr>
        <b/>
        <sz val="10"/>
        <color indexed="10"/>
        <rFont val="Arial"/>
        <family val="2"/>
      </rPr>
      <t xml:space="preserve"> highlighted boxes </t>
    </r>
  </si>
  <si>
    <t>New playground equipment installed 25/26 Net asset costs of TK Play equipment = £16,980 +Grit container net asset cost £2,085.00</t>
  </si>
  <si>
    <t>The National Lottery grant funding received in 2024/2025 was used for the purchase and installation of new play equipment for Dennis Cross playing field from TK Play, invoice 11403 for £5,400 paid 07.04.25, Niels Walker for £574.53 for new swing seats, plus invoice 11455 TK Play for £20,616.00 paid 06/10/25. Plus the acquisition of a new container for the gritting salt at a cost of £2,502.00. Donations of £100 to Horticultural Society 07.07.25 and £300 Dolton Defibrillators 06.10.25. All other costs were normal expected costs for the parish Council.</t>
  </si>
  <si>
    <t>* = transfer to Unity Bank</t>
  </si>
  <si>
    <t>13 (26/27) (a)</t>
  </si>
  <si>
    <t>Less payments-Natwest to 31/03/26</t>
  </si>
  <si>
    <t>Plus receipts-Natwest to 31/03/26</t>
  </si>
  <si>
    <t>Less service charge payments -Unity bank to 31/03/26</t>
  </si>
  <si>
    <t>Plus receipts - Unity bank to 31/03/26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</si>
</sst>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i/>
      <u/>
      <sz val="10"/>
      <color indexed="8"/>
      <name val="Calibri"/>
      <family val="2"/>
    </font>
    <font>
      <i/>
      <sz val="10"/>
      <color theme="1"/>
      <name val="Calibri"/>
      <family val="2"/>
      <scheme val="minor"/>
    </font>
    <font>
      <b/>
      <i/>
      <sz val="10"/>
      <name val="Arial"/>
      <family val="2"/>
    </font>
    <font>
      <b/>
      <sz val="10"/>
      <color theme="1"/>
      <name val="Calibri"/>
      <family val="2"/>
      <scheme val="minor"/>
    </font>
    <font>
      <i/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u/>
      <sz val="11"/>
      <color rgb="FFFF0000"/>
      <name val="Calibri"/>
      <family val="2"/>
    </font>
    <font>
      <sz val="11"/>
      <name val="Calibri"/>
      <family val="2"/>
    </font>
    <font>
      <sz val="11"/>
      <color rgb="FF9C0006"/>
      <name val="Calibri"/>
      <family val="2"/>
      <scheme val="minor"/>
    </font>
    <font>
      <b/>
      <sz val="14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b/>
      <sz val="10"/>
      <color indexed="10"/>
      <name val="Arial"/>
      <family val="2"/>
    </font>
    <font>
      <b/>
      <u/>
      <sz val="10"/>
      <color indexed="62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Symbol"/>
      <family val="1"/>
      <charset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u/>
      <sz val="11"/>
      <color indexed="8"/>
      <name val="Arial"/>
      <family val="2"/>
    </font>
    <font>
      <b/>
      <sz val="11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7CE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66CC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4" fillId="3" borderId="0" applyNumberFormat="0" applyBorder="0" applyAlignment="0" applyProtection="0"/>
  </cellStyleXfs>
  <cellXfs count="171">
    <xf numFmtId="0" fontId="0" fillId="0" borderId="0" xfId="0"/>
    <xf numFmtId="14" fontId="1" fillId="0" borderId="0" xfId="0" applyNumberFormat="1" applyFont="1" applyAlignment="1">
      <alignment wrapText="1"/>
    </xf>
    <xf numFmtId="0" fontId="0" fillId="0" borderId="0" xfId="0" applyAlignment="1">
      <alignment horizontal="left" wrapText="1"/>
    </xf>
    <xf numFmtId="0" fontId="2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NumberFormat="1" applyFont="1"/>
    <xf numFmtId="0" fontId="0" fillId="0" borderId="0" xfId="0" applyNumberFormat="1"/>
    <xf numFmtId="4" fontId="0" fillId="0" borderId="0" xfId="0" applyNumberFormat="1"/>
    <xf numFmtId="4" fontId="3" fillId="0" borderId="0" xfId="0" applyNumberFormat="1" applyFont="1" applyAlignment="1">
      <alignment horizontal="right"/>
    </xf>
    <xf numFmtId="14" fontId="0" fillId="0" borderId="0" xfId="0" applyNumberFormat="1" applyAlignment="1">
      <alignment wrapText="1"/>
    </xf>
    <xf numFmtId="4" fontId="1" fillId="0" borderId="0" xfId="0" applyNumberFormat="1" applyFont="1"/>
    <xf numFmtId="4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wrapText="1"/>
    </xf>
    <xf numFmtId="4" fontId="3" fillId="0" borderId="0" xfId="0" applyNumberFormat="1" applyFont="1"/>
    <xf numFmtId="4" fontId="0" fillId="0" borderId="0" xfId="0" applyNumberFormat="1" applyAlignment="1">
      <alignment wrapText="1"/>
    </xf>
    <xf numFmtId="4" fontId="3" fillId="0" borderId="0" xfId="0" applyNumberFormat="1" applyFont="1" applyAlignment="1">
      <alignment horizontal="right" wrapText="1"/>
    </xf>
    <xf numFmtId="0" fontId="0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/>
    <xf numFmtId="4" fontId="4" fillId="0" borderId="0" xfId="0" applyNumberFormat="1" applyFont="1" applyAlignment="1">
      <alignment horizontal="right"/>
    </xf>
    <xf numFmtId="4" fontId="3" fillId="0" borderId="0" xfId="0" applyNumberFormat="1" applyFont="1" applyAlignment="1">
      <alignment wrapText="1"/>
    </xf>
    <xf numFmtId="4" fontId="4" fillId="0" borderId="0" xfId="0" applyNumberFormat="1" applyFont="1"/>
    <xf numFmtId="4" fontId="0" fillId="0" borderId="0" xfId="0" applyNumberFormat="1" applyBorder="1"/>
    <xf numFmtId="4" fontId="0" fillId="0" borderId="0" xfId="0" applyNumberFormat="1" applyFill="1"/>
    <xf numFmtId="0" fontId="0" fillId="0" borderId="0" xfId="0" applyFill="1"/>
    <xf numFmtId="0" fontId="0" fillId="0" borderId="0" xfId="0" applyFill="1" applyBorder="1"/>
    <xf numFmtId="0" fontId="0" fillId="0" borderId="0" xfId="0" applyBorder="1" applyAlignment="1">
      <alignment wrapText="1"/>
    </xf>
    <xf numFmtId="0" fontId="0" fillId="0" borderId="0" xfId="0" applyNumberFormat="1" applyFill="1" applyBorder="1"/>
    <xf numFmtId="4" fontId="0" fillId="0" borderId="0" xfId="0" applyNumberFormat="1" applyFill="1" applyBorder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NumberFormat="1" applyFont="1" applyAlignment="1">
      <alignment horizontal="center"/>
    </xf>
    <xf numFmtId="0" fontId="6" fillId="0" borderId="0" xfId="0" applyNumberFormat="1" applyFont="1" applyAlignment="1">
      <alignment wrapText="1"/>
    </xf>
    <xf numFmtId="0" fontId="7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horizontal="center" wrapText="1"/>
    </xf>
    <xf numFmtId="0" fontId="7" fillId="0" borderId="0" xfId="0" applyFont="1" applyAlignment="1">
      <alignment wrapText="1"/>
    </xf>
    <xf numFmtId="17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7" fillId="0" borderId="0" xfId="0" applyFont="1"/>
    <xf numFmtId="0" fontId="9" fillId="0" borderId="0" xfId="0" applyFont="1"/>
    <xf numFmtId="0" fontId="6" fillId="0" borderId="2" xfId="0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13" fillId="0" borderId="0" xfId="0" applyFont="1"/>
    <xf numFmtId="0" fontId="8" fillId="0" borderId="0" xfId="0" applyFont="1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4" fontId="2" fillId="0" borderId="0" xfId="0" applyNumberFormat="1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4" fillId="0" borderId="0" xfId="0" applyFont="1"/>
    <xf numFmtId="0" fontId="14" fillId="0" borderId="0" xfId="0" applyFont="1"/>
    <xf numFmtId="4" fontId="14" fillId="0" borderId="0" xfId="0" applyNumberFormat="1" applyFont="1"/>
    <xf numFmtId="0" fontId="14" fillId="0" borderId="1" xfId="0" applyFont="1" applyBorder="1"/>
    <xf numFmtId="4" fontId="4" fillId="0" borderId="1" xfId="0" applyNumberFormat="1" applyFont="1" applyBorder="1"/>
    <xf numFmtId="0" fontId="0" fillId="0" borderId="0" xfId="0" applyAlignment="1">
      <alignment vertical="top" wrapText="1"/>
    </xf>
    <xf numFmtId="14" fontId="0" fillId="0" borderId="0" xfId="0" applyNumberFormat="1"/>
    <xf numFmtId="4" fontId="0" fillId="0" borderId="1" xfId="0" applyNumberFormat="1" applyBorder="1"/>
    <xf numFmtId="0" fontId="15" fillId="0" borderId="0" xfId="0" applyFont="1" applyFill="1" applyBorder="1"/>
    <xf numFmtId="0" fontId="16" fillId="0" borderId="0" xfId="0" applyFont="1"/>
    <xf numFmtId="0" fontId="0" fillId="2" borderId="0" xfId="0" applyFill="1" applyBorder="1" applyAlignment="1">
      <alignment wrapText="1"/>
    </xf>
    <xf numFmtId="0" fontId="0" fillId="0" borderId="0" xfId="0" applyBorder="1"/>
    <xf numFmtId="14" fontId="0" fillId="0" borderId="0" xfId="0" applyNumberFormat="1" applyBorder="1"/>
    <xf numFmtId="0" fontId="18" fillId="0" borderId="0" xfId="0" applyFont="1" applyFill="1" applyBorder="1"/>
    <xf numFmtId="0" fontId="17" fillId="0" borderId="0" xfId="0" applyFont="1" applyBorder="1"/>
    <xf numFmtId="0" fontId="17" fillId="0" borderId="3" xfId="0" applyFont="1" applyBorder="1"/>
    <xf numFmtId="2" fontId="1" fillId="0" borderId="0" xfId="0" applyNumberFormat="1" applyFont="1"/>
    <xf numFmtId="2" fontId="0" fillId="0" borderId="0" xfId="0" applyNumberFormat="1"/>
    <xf numFmtId="2" fontId="2" fillId="0" borderId="0" xfId="0" applyNumberFormat="1" applyFont="1" applyAlignment="1">
      <alignment horizontal="center" wrapText="1"/>
    </xf>
    <xf numFmtId="2" fontId="0" fillId="0" borderId="0" xfId="0" applyNumberFormat="1" applyBorder="1"/>
    <xf numFmtId="0" fontId="0" fillId="0" borderId="0" xfId="0" applyNumberFormat="1" applyFill="1" applyBorder="1" applyAlignment="1">
      <alignment vertical="center"/>
    </xf>
    <xf numFmtId="0" fontId="0" fillId="0" borderId="1" xfId="0" applyBorder="1"/>
    <xf numFmtId="2" fontId="0" fillId="0" borderId="0" xfId="0" applyNumberFormat="1" applyFill="1"/>
    <xf numFmtId="2" fontId="2" fillId="0" borderId="0" xfId="0" applyNumberFormat="1" applyFont="1" applyFill="1" applyAlignment="1">
      <alignment horizontal="center" wrapText="1"/>
    </xf>
    <xf numFmtId="2" fontId="0" fillId="0" borderId="0" xfId="0" applyNumberFormat="1" applyFill="1" applyBorder="1"/>
    <xf numFmtId="0" fontId="16" fillId="0" borderId="0" xfId="0" applyFont="1" applyBorder="1"/>
    <xf numFmtId="4" fontId="0" fillId="0" borderId="3" xfId="0" applyNumberFormat="1" applyBorder="1"/>
    <xf numFmtId="0" fontId="0" fillId="0" borderId="3" xfId="0" applyBorder="1"/>
    <xf numFmtId="0" fontId="0" fillId="2" borderId="1" xfId="0" applyFill="1" applyBorder="1" applyAlignment="1">
      <alignment wrapText="1"/>
    </xf>
    <xf numFmtId="0" fontId="17" fillId="0" borderId="1" xfId="0" applyFont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NumberFormat="1" applyFill="1" applyBorder="1" applyAlignment="1">
      <alignment vertical="center"/>
    </xf>
    <xf numFmtId="2" fontId="0" fillId="0" borderId="1" xfId="0" applyNumberFormat="1" applyFill="1" applyBorder="1"/>
    <xf numFmtId="2" fontId="0" fillId="0" borderId="1" xfId="0" applyNumberFormat="1" applyBorder="1"/>
    <xf numFmtId="4" fontId="0" fillId="0" borderId="1" xfId="0" applyNumberFormat="1" applyFill="1" applyBorder="1"/>
    <xf numFmtId="0" fontId="0" fillId="2" borderId="3" xfId="0" applyFill="1" applyBorder="1" applyAlignment="1">
      <alignment wrapText="1"/>
    </xf>
    <xf numFmtId="14" fontId="0" fillId="0" borderId="3" xfId="0" applyNumberFormat="1" applyBorder="1"/>
    <xf numFmtId="0" fontId="0" fillId="0" borderId="3" xfId="0" applyBorder="1" applyAlignment="1">
      <alignment wrapText="1"/>
    </xf>
    <xf numFmtId="0" fontId="0" fillId="0" borderId="3" xfId="0" applyNumberFormat="1" applyFill="1" applyBorder="1" applyAlignment="1">
      <alignment vertical="center"/>
    </xf>
    <xf numFmtId="2" fontId="0" fillId="0" borderId="3" xfId="0" applyNumberFormat="1" applyFill="1" applyBorder="1"/>
    <xf numFmtId="2" fontId="0" fillId="0" borderId="3" xfId="0" applyNumberFormat="1" applyBorder="1"/>
    <xf numFmtId="4" fontId="0" fillId="0" borderId="3" xfId="0" applyNumberFormat="1" applyFill="1" applyBorder="1"/>
    <xf numFmtId="14" fontId="0" fillId="0" borderId="0" xfId="0" applyNumberFormat="1" applyFont="1" applyBorder="1"/>
    <xf numFmtId="0" fontId="0" fillId="0" borderId="0" xfId="0" applyFont="1" applyBorder="1" applyAlignment="1">
      <alignment wrapText="1"/>
    </xf>
    <xf numFmtId="0" fontId="16" fillId="0" borderId="0" xfId="0" applyNumberFormat="1" applyFont="1" applyFill="1" applyBorder="1" applyAlignment="1">
      <alignment vertical="center"/>
    </xf>
    <xf numFmtId="14" fontId="0" fillId="0" borderId="0" xfId="0" applyNumberFormat="1" applyFill="1" applyBorder="1"/>
    <xf numFmtId="4" fontId="21" fillId="0" borderId="0" xfId="0" applyNumberFormat="1" applyFont="1"/>
    <xf numFmtId="0" fontId="22" fillId="0" borderId="0" xfId="0" applyFont="1" applyBorder="1"/>
    <xf numFmtId="14" fontId="1" fillId="0" borderId="0" xfId="0" applyNumberFormat="1" applyFont="1" applyBorder="1"/>
    <xf numFmtId="0" fontId="1" fillId="0" borderId="0" xfId="0" applyFont="1" applyBorder="1" applyAlignment="1">
      <alignment wrapText="1"/>
    </xf>
    <xf numFmtId="0" fontId="1" fillId="0" borderId="0" xfId="0" applyNumberFormat="1" applyFont="1" applyFill="1" applyBorder="1" applyAlignment="1">
      <alignment vertical="center"/>
    </xf>
    <xf numFmtId="2" fontId="1" fillId="0" borderId="0" xfId="0" applyNumberFormat="1" applyFont="1" applyFill="1" applyBorder="1"/>
    <xf numFmtId="2" fontId="1" fillId="0" borderId="0" xfId="0" applyNumberFormat="1" applyFont="1" applyBorder="1"/>
    <xf numFmtId="4" fontId="1" fillId="0" borderId="0" xfId="0" applyNumberFormat="1" applyFont="1" applyBorder="1"/>
    <xf numFmtId="0" fontId="1" fillId="0" borderId="0" xfId="0" applyFont="1" applyBorder="1"/>
    <xf numFmtId="0" fontId="23" fillId="0" borderId="0" xfId="0" applyFont="1" applyBorder="1"/>
    <xf numFmtId="14" fontId="0" fillId="0" borderId="0" xfId="0" applyNumberFormat="1" applyBorder="1" applyAlignment="1">
      <alignment wrapText="1"/>
    </xf>
    <xf numFmtId="14" fontId="24" fillId="3" borderId="0" xfId="1" applyNumberFormat="1" applyAlignment="1">
      <alignment wrapText="1"/>
    </xf>
    <xf numFmtId="0" fontId="27" fillId="0" borderId="0" xfId="0" applyFont="1" applyAlignment="1">
      <alignment vertical="top"/>
    </xf>
    <xf numFmtId="0" fontId="26" fillId="0" borderId="0" xfId="0" applyFont="1" applyAlignment="1">
      <alignment wrapText="1"/>
    </xf>
    <xf numFmtId="0" fontId="26" fillId="0" borderId="0" xfId="0" applyFont="1"/>
    <xf numFmtId="0" fontId="26" fillId="0" borderId="0" xfId="0" applyFont="1" applyFill="1"/>
    <xf numFmtId="0" fontId="28" fillId="0" borderId="0" xfId="0" applyFont="1"/>
    <xf numFmtId="0" fontId="26" fillId="0" borderId="0" xfId="0" applyFont="1" applyBorder="1" applyAlignment="1">
      <alignment horizontal="left" vertical="center"/>
    </xf>
    <xf numFmtId="3" fontId="29" fillId="4" borderId="0" xfId="0" applyNumberFormat="1" applyFont="1" applyFill="1" applyBorder="1" applyAlignment="1" applyProtection="1">
      <alignment horizontal="center"/>
      <protection locked="0"/>
    </xf>
    <xf numFmtId="1" fontId="26" fillId="0" borderId="0" xfId="0" applyNumberFormat="1" applyFont="1" applyBorder="1" applyAlignment="1">
      <alignment horizontal="left" vertical="center"/>
    </xf>
    <xf numFmtId="0" fontId="26" fillId="4" borderId="0" xfId="0" applyFont="1" applyFill="1"/>
    <xf numFmtId="1" fontId="26" fillId="0" borderId="0" xfId="0" applyNumberFormat="1" applyFont="1"/>
    <xf numFmtId="0" fontId="31" fillId="0" borderId="0" xfId="0" applyFont="1"/>
    <xf numFmtId="0" fontId="35" fillId="0" borderId="0" xfId="0" applyFont="1" applyAlignment="1">
      <alignment horizontal="left" vertical="center" indent="2"/>
    </xf>
    <xf numFmtId="1" fontId="26" fillId="0" borderId="0" xfId="0" applyNumberFormat="1" applyFont="1" applyAlignment="1">
      <alignment horizontal="center"/>
    </xf>
    <xf numFmtId="0" fontId="36" fillId="0" borderId="0" xfId="0" applyFont="1"/>
    <xf numFmtId="1" fontId="36" fillId="0" borderId="0" xfId="0" applyNumberFormat="1" applyFont="1"/>
    <xf numFmtId="1" fontId="36" fillId="0" borderId="0" xfId="0" applyNumberFormat="1" applyFont="1" applyAlignment="1">
      <alignment horizont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wrapText="1"/>
    </xf>
    <xf numFmtId="0" fontId="26" fillId="5" borderId="4" xfId="0" applyFont="1" applyFill="1" applyBorder="1" applyAlignment="1">
      <alignment wrapText="1"/>
    </xf>
    <xf numFmtId="0" fontId="36" fillId="0" borderId="4" xfId="0" applyFont="1" applyBorder="1" applyAlignment="1">
      <alignment wrapText="1"/>
    </xf>
    <xf numFmtId="0" fontId="26" fillId="0" borderId="4" xfId="0" applyFont="1" applyBorder="1" applyAlignment="1">
      <alignment wrapText="1"/>
    </xf>
    <xf numFmtId="10" fontId="26" fillId="0" borderId="0" xfId="0" applyNumberFormat="1" applyFont="1"/>
    <xf numFmtId="0" fontId="26" fillId="0" borderId="0" xfId="0" applyFont="1" applyAlignment="1">
      <alignment horizontal="center"/>
    </xf>
    <xf numFmtId="0" fontId="26" fillId="0" borderId="0" xfId="0" applyFont="1" applyAlignment="1">
      <alignment vertical="center"/>
    </xf>
    <xf numFmtId="0" fontId="26" fillId="6" borderId="4" xfId="0" applyFont="1" applyFill="1" applyBorder="1" applyAlignment="1">
      <alignment wrapText="1"/>
    </xf>
    <xf numFmtId="0" fontId="26" fillId="0" borderId="0" xfId="0" applyFont="1" applyFill="1" applyAlignment="1">
      <alignment vertical="center"/>
    </xf>
    <xf numFmtId="1" fontId="29" fillId="0" borderId="0" xfId="0" applyNumberFormat="1" applyFont="1" applyFill="1" applyBorder="1" applyAlignment="1" applyProtection="1">
      <alignment horizontal="center"/>
      <protection locked="0"/>
    </xf>
    <xf numFmtId="1" fontId="26" fillId="0" borderId="0" xfId="0" applyNumberFormat="1" applyFont="1" applyFill="1"/>
    <xf numFmtId="10" fontId="26" fillId="0" borderId="0" xfId="0" applyNumberFormat="1" applyFont="1" applyFill="1"/>
    <xf numFmtId="0" fontId="26" fillId="0" borderId="0" xfId="0" applyFont="1" applyFill="1" applyAlignment="1">
      <alignment horizontal="center"/>
    </xf>
    <xf numFmtId="0" fontId="26" fillId="0" borderId="0" xfId="0" applyFont="1" applyBorder="1" applyAlignment="1">
      <alignment horizontal="center" wrapText="1"/>
    </xf>
    <xf numFmtId="0" fontId="36" fillId="7" borderId="4" xfId="0" applyFont="1" applyFill="1" applyBorder="1" applyAlignment="1">
      <alignment horizontal="center" wrapText="1"/>
    </xf>
    <xf numFmtId="0" fontId="26" fillId="0" borderId="0" xfId="0" applyFont="1" applyFill="1" applyAlignment="1">
      <alignment wrapText="1"/>
    </xf>
    <xf numFmtId="1" fontId="29" fillId="8" borderId="6" xfId="0" applyNumberFormat="1" applyFont="1" applyFill="1" applyBorder="1" applyAlignment="1" applyProtection="1">
      <alignment horizontal="center"/>
      <protection locked="0"/>
    </xf>
    <xf numFmtId="0" fontId="39" fillId="0" borderId="0" xfId="0" applyFont="1"/>
    <xf numFmtId="0" fontId="26" fillId="0" borderId="0" xfId="0" applyFont="1" applyFill="1" applyBorder="1" applyAlignment="1">
      <alignment horizontal="left" vertical="top" wrapText="1"/>
    </xf>
    <xf numFmtId="0" fontId="28" fillId="0" borderId="4" xfId="0" applyFont="1" applyBorder="1" applyAlignment="1">
      <alignment wrapText="1"/>
    </xf>
    <xf numFmtId="14" fontId="0" fillId="0" borderId="7" xfId="0" applyNumberFormat="1" applyBorder="1"/>
    <xf numFmtId="0" fontId="0" fillId="0" borderId="7" xfId="0" applyBorder="1" applyAlignment="1">
      <alignment wrapText="1"/>
    </xf>
    <xf numFmtId="0" fontId="0" fillId="0" borderId="7" xfId="0" applyNumberFormat="1" applyFill="1" applyBorder="1" applyAlignment="1">
      <alignment vertical="center"/>
    </xf>
    <xf numFmtId="2" fontId="0" fillId="0" borderId="7" xfId="0" applyNumberFormat="1" applyFill="1" applyBorder="1"/>
    <xf numFmtId="2" fontId="0" fillId="0" borderId="7" xfId="0" applyNumberFormat="1" applyBorder="1"/>
    <xf numFmtId="0" fontId="14" fillId="0" borderId="0" xfId="0" applyFont="1" applyAlignment="1">
      <alignment horizontal="center"/>
    </xf>
    <xf numFmtId="0" fontId="26" fillId="0" borderId="0" xfId="0" applyFont="1" applyAlignment="1">
      <alignment vertical="center"/>
    </xf>
    <xf numFmtId="0" fontId="25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wrapText="1"/>
    </xf>
    <xf numFmtId="0" fontId="26" fillId="0" borderId="5" xfId="0" applyFont="1" applyBorder="1" applyAlignment="1">
      <alignment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D19" sqref="D19"/>
    </sheetView>
  </sheetViews>
  <sheetFormatPr defaultRowHeight="14.4" x14ac:dyDescent="0.3"/>
  <cols>
    <col min="2" max="2" width="11.33203125" bestFit="1" customWidth="1"/>
    <col min="3" max="3" width="9.6640625" style="69" customWidth="1"/>
    <col min="4" max="4" width="37.44140625" customWidth="1"/>
    <col min="5" max="6" width="11" style="8" bestFit="1" customWidth="1"/>
    <col min="7" max="7" width="9.6640625" style="8" bestFit="1" customWidth="1"/>
    <col min="8" max="8" width="9.33203125" style="8" bestFit="1" customWidth="1"/>
    <col min="9" max="9" width="9.33203125" style="8" customWidth="1"/>
    <col min="10" max="10" width="11" style="8" bestFit="1" customWidth="1"/>
    <col min="11" max="12" width="9.33203125" style="8" bestFit="1" customWidth="1"/>
    <col min="13" max="13" width="26.88671875" style="8" customWidth="1"/>
    <col min="14" max="14" width="11.44140625" style="8" customWidth="1"/>
    <col min="15" max="15" width="11" style="25" bestFit="1" customWidth="1"/>
    <col min="16" max="16" width="36.44140625" customWidth="1"/>
  </cols>
  <sheetData>
    <row r="1" spans="1:15" x14ac:dyDescent="0.3">
      <c r="B1" s="17" t="s">
        <v>17</v>
      </c>
      <c r="D1" s="18"/>
      <c r="E1" s="19"/>
      <c r="G1" s="14" t="s">
        <v>18</v>
      </c>
      <c r="L1" s="15"/>
      <c r="M1" s="15"/>
    </row>
    <row r="2" spans="1:15" x14ac:dyDescent="0.3">
      <c r="B2" s="17" t="s">
        <v>19</v>
      </c>
      <c r="D2" s="18"/>
      <c r="E2" s="19"/>
      <c r="L2" s="15"/>
      <c r="M2" s="15"/>
    </row>
    <row r="3" spans="1:15" x14ac:dyDescent="0.3">
      <c r="B3" s="17" t="s">
        <v>99</v>
      </c>
      <c r="D3" s="18"/>
      <c r="E3" s="19"/>
      <c r="L3" s="15"/>
      <c r="M3" s="15"/>
    </row>
    <row r="4" spans="1:15" x14ac:dyDescent="0.3">
      <c r="B4" s="17" t="s">
        <v>20</v>
      </c>
      <c r="C4" s="69" t="s">
        <v>76</v>
      </c>
      <c r="D4" s="18" t="s">
        <v>21</v>
      </c>
      <c r="E4" s="20" t="s">
        <v>22</v>
      </c>
      <c r="F4" s="9" t="s">
        <v>23</v>
      </c>
      <c r="G4" s="9" t="s">
        <v>24</v>
      </c>
      <c r="H4" s="9" t="s">
        <v>25</v>
      </c>
      <c r="I4" s="9" t="s">
        <v>98</v>
      </c>
      <c r="J4" s="9" t="s">
        <v>95</v>
      </c>
      <c r="K4" s="9" t="s">
        <v>26</v>
      </c>
      <c r="L4" s="16" t="s">
        <v>94</v>
      </c>
      <c r="M4" s="21" t="s">
        <v>22</v>
      </c>
      <c r="N4" s="22"/>
    </row>
    <row r="5" spans="1:15" s="71" customFormat="1" x14ac:dyDescent="0.3">
      <c r="A5" s="73"/>
      <c r="B5" s="72"/>
      <c r="C5" s="85"/>
      <c r="D5" s="57"/>
      <c r="E5" s="23"/>
      <c r="F5" s="23"/>
      <c r="G5" s="23"/>
      <c r="H5" s="23"/>
      <c r="I5" s="23"/>
      <c r="J5" s="23"/>
      <c r="K5" s="23"/>
      <c r="L5" s="23"/>
      <c r="M5" s="23"/>
      <c r="N5" s="23"/>
      <c r="O5" s="26"/>
    </row>
    <row r="6" spans="1:15" s="71" customFormat="1" x14ac:dyDescent="0.3">
      <c r="A6" s="73"/>
      <c r="B6" s="72">
        <v>45777</v>
      </c>
      <c r="C6" s="85"/>
      <c r="D6" s="57" t="s">
        <v>88</v>
      </c>
      <c r="E6" s="23">
        <v>8660</v>
      </c>
      <c r="F6" s="23">
        <v>8660</v>
      </c>
      <c r="G6" s="23"/>
      <c r="H6" s="23"/>
      <c r="I6" s="23"/>
      <c r="J6" s="23"/>
      <c r="K6" s="23"/>
      <c r="L6" s="23"/>
      <c r="M6" s="23">
        <f>SUM(F6:L6)</f>
        <v>8660</v>
      </c>
      <c r="N6" s="23"/>
      <c r="O6" s="26"/>
    </row>
    <row r="7" spans="1:15" s="71" customFormat="1" x14ac:dyDescent="0.3">
      <c r="A7" s="73"/>
      <c r="B7" s="72">
        <v>45909</v>
      </c>
      <c r="C7" s="85"/>
      <c r="D7" s="57" t="s">
        <v>88</v>
      </c>
      <c r="E7" s="23">
        <v>8660</v>
      </c>
      <c r="F7" s="23">
        <v>8660</v>
      </c>
      <c r="G7" s="23"/>
      <c r="H7" s="23"/>
      <c r="I7" s="23"/>
      <c r="J7" s="23"/>
      <c r="K7" s="23"/>
      <c r="L7" s="23"/>
      <c r="M7" s="23">
        <f t="shared" ref="M7:M25" si="0">SUM(F7:L7)</f>
        <v>8660</v>
      </c>
      <c r="N7" s="23"/>
      <c r="O7" s="26"/>
    </row>
    <row r="8" spans="1:15" s="71" customFormat="1" x14ac:dyDescent="0.3">
      <c r="A8" s="73"/>
      <c r="B8" s="72">
        <v>46105</v>
      </c>
      <c r="C8" s="85"/>
      <c r="D8" s="57" t="s">
        <v>126</v>
      </c>
      <c r="E8" s="23">
        <v>750</v>
      </c>
      <c r="F8" s="23"/>
      <c r="G8" s="23"/>
      <c r="H8" s="23">
        <v>750</v>
      </c>
      <c r="I8" s="23"/>
      <c r="J8" s="23"/>
      <c r="K8" s="23"/>
      <c r="L8" s="23"/>
      <c r="M8" s="23">
        <f t="shared" si="0"/>
        <v>750</v>
      </c>
      <c r="N8" s="23"/>
      <c r="O8" s="26"/>
    </row>
    <row r="9" spans="1:15" s="71" customFormat="1" x14ac:dyDescent="0.3">
      <c r="A9" s="73"/>
      <c r="B9" s="72"/>
      <c r="C9" s="85"/>
      <c r="D9" s="57"/>
      <c r="E9" s="23"/>
      <c r="F9" s="23"/>
      <c r="G9" s="23"/>
      <c r="H9" s="23"/>
      <c r="I9" s="23"/>
      <c r="J9" s="23"/>
      <c r="K9" s="23"/>
      <c r="L9" s="23"/>
      <c r="M9" s="23">
        <f t="shared" si="0"/>
        <v>0</v>
      </c>
      <c r="N9" s="23"/>
      <c r="O9" s="26"/>
    </row>
    <row r="10" spans="1:15" s="71" customFormat="1" x14ac:dyDescent="0.3">
      <c r="A10" s="73"/>
      <c r="B10" s="72"/>
      <c r="C10" s="85"/>
      <c r="D10" s="57"/>
      <c r="E10" s="23"/>
      <c r="F10" s="23"/>
      <c r="G10" s="23"/>
      <c r="H10" s="23"/>
      <c r="I10" s="23"/>
      <c r="J10" s="23"/>
      <c r="K10" s="23"/>
      <c r="L10" s="23"/>
      <c r="M10" s="23">
        <f t="shared" si="0"/>
        <v>0</v>
      </c>
      <c r="N10" s="23"/>
      <c r="O10" s="26"/>
    </row>
    <row r="11" spans="1:15" s="71" customFormat="1" x14ac:dyDescent="0.3">
      <c r="A11" s="73"/>
      <c r="B11" s="72"/>
      <c r="C11" s="85"/>
      <c r="D11" s="57"/>
      <c r="E11" s="23"/>
      <c r="F11" s="23"/>
      <c r="G11" s="23"/>
      <c r="H11" s="23"/>
      <c r="I11" s="23"/>
      <c r="J11" s="23"/>
      <c r="K11" s="23"/>
      <c r="L11" s="23"/>
      <c r="M11" s="23">
        <f t="shared" si="0"/>
        <v>0</v>
      </c>
      <c r="N11" s="23"/>
      <c r="O11" s="26"/>
    </row>
    <row r="12" spans="1:15" s="71" customFormat="1" x14ac:dyDescent="0.3">
      <c r="A12" s="73"/>
      <c r="B12" s="72"/>
      <c r="C12" s="85"/>
      <c r="D12" s="57"/>
      <c r="E12" s="23"/>
      <c r="F12" s="23"/>
      <c r="G12" s="23"/>
      <c r="H12" s="23"/>
      <c r="I12" s="23"/>
      <c r="J12" s="23"/>
      <c r="K12" s="23"/>
      <c r="L12" s="23"/>
      <c r="M12" s="23">
        <f t="shared" si="0"/>
        <v>0</v>
      </c>
      <c r="N12" s="23"/>
      <c r="O12" s="26"/>
    </row>
    <row r="13" spans="1:15" s="71" customFormat="1" x14ac:dyDescent="0.3">
      <c r="A13" s="73"/>
      <c r="B13" s="72"/>
      <c r="C13" s="85"/>
      <c r="D13" s="57"/>
      <c r="E13" s="23"/>
      <c r="F13" s="23"/>
      <c r="G13" s="23"/>
      <c r="H13" s="23"/>
      <c r="I13" s="23"/>
      <c r="J13" s="23"/>
      <c r="K13" s="23"/>
      <c r="L13" s="23"/>
      <c r="M13" s="23">
        <f t="shared" si="0"/>
        <v>0</v>
      </c>
      <c r="N13" s="23"/>
      <c r="O13" s="26"/>
    </row>
    <row r="14" spans="1:15" s="71" customFormat="1" x14ac:dyDescent="0.3">
      <c r="A14" s="73"/>
      <c r="B14" s="72"/>
      <c r="C14" s="85"/>
      <c r="D14" s="57"/>
      <c r="E14" s="23"/>
      <c r="F14" s="23"/>
      <c r="G14" s="23"/>
      <c r="H14" s="23"/>
      <c r="I14" s="23"/>
      <c r="J14" s="23"/>
      <c r="K14" s="23"/>
      <c r="L14" s="23"/>
      <c r="M14" s="23">
        <f t="shared" si="0"/>
        <v>0</v>
      </c>
      <c r="N14" s="23"/>
      <c r="O14" s="26"/>
    </row>
    <row r="15" spans="1:15" s="71" customFormat="1" x14ac:dyDescent="0.3">
      <c r="A15" s="73"/>
      <c r="B15" s="72"/>
      <c r="C15" s="85"/>
      <c r="D15" s="57"/>
      <c r="E15" s="23"/>
      <c r="F15" s="23"/>
      <c r="G15" s="23"/>
      <c r="H15" s="23"/>
      <c r="I15" s="23"/>
      <c r="J15" s="23"/>
      <c r="K15" s="23"/>
      <c r="L15" s="23"/>
      <c r="M15" s="23">
        <f t="shared" si="0"/>
        <v>0</v>
      </c>
      <c r="N15" s="23"/>
      <c r="O15" s="26"/>
    </row>
    <row r="16" spans="1:15" s="71" customFormat="1" x14ac:dyDescent="0.3">
      <c r="A16" s="73"/>
      <c r="B16" s="72"/>
      <c r="C16" s="85"/>
      <c r="D16" s="57"/>
      <c r="E16" s="23"/>
      <c r="F16" s="23"/>
      <c r="G16" s="23"/>
      <c r="H16" s="23"/>
      <c r="I16" s="23"/>
      <c r="J16" s="23"/>
      <c r="K16" s="23"/>
      <c r="L16" s="23"/>
      <c r="M16" s="23">
        <f t="shared" si="0"/>
        <v>0</v>
      </c>
      <c r="N16" s="23"/>
      <c r="O16" s="26"/>
    </row>
    <row r="17" spans="1:16" s="71" customFormat="1" x14ac:dyDescent="0.3">
      <c r="A17" s="73"/>
      <c r="B17" s="72"/>
      <c r="C17" s="85"/>
      <c r="D17" s="57"/>
      <c r="E17" s="23"/>
      <c r="F17" s="23"/>
      <c r="G17" s="23"/>
      <c r="H17" s="23"/>
      <c r="I17" s="23"/>
      <c r="J17" s="23"/>
      <c r="K17" s="23"/>
      <c r="L17" s="23"/>
      <c r="M17" s="23">
        <f t="shared" si="0"/>
        <v>0</v>
      </c>
      <c r="N17" s="23"/>
      <c r="O17" s="26"/>
    </row>
    <row r="18" spans="1:16" s="71" customFormat="1" x14ac:dyDescent="0.3">
      <c r="A18" s="73"/>
      <c r="B18" s="72"/>
      <c r="C18" s="85"/>
      <c r="D18" s="57"/>
      <c r="E18" s="23"/>
      <c r="F18" s="23"/>
      <c r="G18" s="23"/>
      <c r="H18" s="23"/>
      <c r="I18" s="23"/>
      <c r="J18" s="23"/>
      <c r="K18" s="23"/>
      <c r="L18" s="23"/>
      <c r="M18" s="23">
        <f t="shared" si="0"/>
        <v>0</v>
      </c>
      <c r="N18" s="23"/>
      <c r="O18" s="26"/>
    </row>
    <row r="19" spans="1:16" s="71" customFormat="1" x14ac:dyDescent="0.3">
      <c r="A19" s="73"/>
      <c r="B19" s="72"/>
      <c r="C19" s="85"/>
      <c r="D19" s="57"/>
      <c r="E19" s="23"/>
      <c r="F19" s="23"/>
      <c r="G19" s="23"/>
      <c r="H19" s="23"/>
      <c r="I19" s="23"/>
      <c r="J19" s="23"/>
      <c r="K19" s="23"/>
      <c r="L19" s="23"/>
      <c r="M19" s="23">
        <f t="shared" si="0"/>
        <v>0</v>
      </c>
      <c r="N19" s="23"/>
      <c r="O19" s="26"/>
    </row>
    <row r="20" spans="1:16" s="71" customFormat="1" x14ac:dyDescent="0.3">
      <c r="A20" s="73"/>
      <c r="B20" s="72"/>
      <c r="C20" s="85"/>
      <c r="D20" s="57"/>
      <c r="E20" s="23"/>
      <c r="F20" s="23"/>
      <c r="G20" s="23"/>
      <c r="H20" s="23"/>
      <c r="I20" s="23"/>
      <c r="J20" s="23"/>
      <c r="K20" s="23"/>
      <c r="L20" s="23"/>
      <c r="M20" s="23">
        <f t="shared" si="0"/>
        <v>0</v>
      </c>
      <c r="N20" s="23"/>
      <c r="O20" s="26"/>
    </row>
    <row r="21" spans="1:16" s="71" customFormat="1" x14ac:dyDescent="0.3">
      <c r="A21" s="73"/>
      <c r="B21" s="72"/>
      <c r="C21" s="85"/>
      <c r="D21" s="57"/>
      <c r="E21" s="23"/>
      <c r="F21" s="23"/>
      <c r="G21" s="23"/>
      <c r="H21" s="23"/>
      <c r="I21" s="23"/>
      <c r="J21" s="23"/>
      <c r="K21" s="23"/>
      <c r="L21" s="23"/>
      <c r="M21" s="23">
        <f t="shared" si="0"/>
        <v>0</v>
      </c>
      <c r="N21" s="23"/>
      <c r="O21" s="26"/>
    </row>
    <row r="22" spans="1:16" s="71" customFormat="1" x14ac:dyDescent="0.3">
      <c r="A22" s="73"/>
      <c r="B22" s="72"/>
      <c r="C22" s="85"/>
      <c r="D22" s="57"/>
      <c r="E22" s="23"/>
      <c r="F22" s="23"/>
      <c r="G22" s="23"/>
      <c r="H22" s="23"/>
      <c r="I22" s="23"/>
      <c r="J22" s="23"/>
      <c r="K22" s="23"/>
      <c r="L22" s="23"/>
      <c r="M22" s="23">
        <f t="shared" si="0"/>
        <v>0</v>
      </c>
      <c r="N22" s="23"/>
      <c r="O22" s="26"/>
    </row>
    <row r="23" spans="1:16" s="71" customFormat="1" x14ac:dyDescent="0.3">
      <c r="A23" s="73"/>
      <c r="B23" s="72"/>
      <c r="C23" s="85"/>
      <c r="D23" s="57"/>
      <c r="E23" s="23"/>
      <c r="F23" s="23"/>
      <c r="G23" s="23"/>
      <c r="H23" s="23"/>
      <c r="I23" s="23"/>
      <c r="J23" s="23"/>
      <c r="K23" s="23"/>
      <c r="L23" s="23"/>
      <c r="M23" s="23">
        <f t="shared" si="0"/>
        <v>0</v>
      </c>
      <c r="N23" s="23"/>
      <c r="O23" s="26"/>
    </row>
    <row r="24" spans="1:16" s="71" customFormat="1" x14ac:dyDescent="0.3">
      <c r="A24" s="73"/>
      <c r="B24" s="72"/>
      <c r="C24" s="85"/>
      <c r="D24" s="57"/>
      <c r="E24" s="23"/>
      <c r="F24" s="23"/>
      <c r="G24" s="23"/>
      <c r="H24" s="23"/>
      <c r="I24" s="23"/>
      <c r="J24" s="23"/>
      <c r="K24" s="23"/>
      <c r="L24" s="23"/>
      <c r="M24" s="23">
        <f t="shared" si="0"/>
        <v>0</v>
      </c>
      <c r="N24" s="23"/>
      <c r="O24" s="26"/>
    </row>
    <row r="25" spans="1:16" s="71" customFormat="1" x14ac:dyDescent="0.3">
      <c r="A25" s="73"/>
      <c r="B25" s="72"/>
      <c r="C25" s="85"/>
      <c r="D25" s="57"/>
      <c r="E25" s="23"/>
      <c r="F25" s="23"/>
      <c r="G25" s="23"/>
      <c r="H25" s="23"/>
      <c r="I25" s="23"/>
      <c r="J25" s="23"/>
      <c r="K25" s="23"/>
      <c r="L25" s="23"/>
      <c r="M25" s="23">
        <f t="shared" si="0"/>
        <v>0</v>
      </c>
      <c r="N25" s="23"/>
      <c r="O25" s="26"/>
    </row>
    <row r="26" spans="1:16" x14ac:dyDescent="0.3">
      <c r="A26" s="73"/>
      <c r="B26" s="66"/>
      <c r="D26" s="57"/>
      <c r="M26" s="23"/>
    </row>
    <row r="27" spans="1:16" s="26" customFormat="1" ht="17.25" customHeight="1" x14ac:dyDescent="0.3">
      <c r="B27" s="56"/>
      <c r="C27" s="68"/>
      <c r="D27" s="57"/>
      <c r="E27" s="29">
        <f>SUM(E5:E26)</f>
        <v>18070</v>
      </c>
      <c r="F27" s="29">
        <f>SUM(F5:F26)</f>
        <v>17320</v>
      </c>
      <c r="G27" s="29">
        <f>SUM(G5:G26)</f>
        <v>0</v>
      </c>
      <c r="H27" s="29">
        <f>SUM(H5:H26)</f>
        <v>750</v>
      </c>
      <c r="I27" s="29">
        <f>SUM(I5:I26)</f>
        <v>0</v>
      </c>
      <c r="J27" s="29">
        <v>0</v>
      </c>
      <c r="K27" s="29">
        <f>SUM(K5:K26)</f>
        <v>0</v>
      </c>
      <c r="L27" s="29">
        <f>SUM(L5:L26)</f>
        <v>0</v>
      </c>
      <c r="M27" s="67">
        <f>SUM(M5:M26)</f>
        <v>18070</v>
      </c>
      <c r="N27" s="29"/>
      <c r="O27" s="29"/>
      <c r="P27" s="29"/>
    </row>
    <row r="33" spans="9:9" x14ac:dyDescent="0.3">
      <c r="I33" s="67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N9" sqref="N9"/>
    </sheetView>
  </sheetViews>
  <sheetFormatPr defaultRowHeight="14.4" x14ac:dyDescent="0.3"/>
  <cols>
    <col min="1" max="1" width="33.44140625" customWidth="1"/>
    <col min="2" max="2" width="9.33203125" style="54" bestFit="1" customWidth="1"/>
    <col min="3" max="3" width="11.88671875" style="55" bestFit="1" customWidth="1"/>
    <col min="4" max="4" width="9.33203125" bestFit="1" customWidth="1"/>
  </cols>
  <sheetData>
    <row r="1" spans="1:7" x14ac:dyDescent="0.3">
      <c r="A1" s="30" t="s">
        <v>29</v>
      </c>
      <c r="B1" s="31"/>
      <c r="C1" s="33"/>
      <c r="D1" s="32"/>
    </row>
    <row r="2" spans="1:7" x14ac:dyDescent="0.3">
      <c r="A2" s="34"/>
      <c r="B2" s="35" t="s">
        <v>30</v>
      </c>
      <c r="C2" s="35" t="s">
        <v>30</v>
      </c>
      <c r="D2" s="34" t="s">
        <v>30</v>
      </c>
      <c r="E2" t="s">
        <v>30</v>
      </c>
      <c r="F2" t="s">
        <v>69</v>
      </c>
      <c r="G2" t="s">
        <v>71</v>
      </c>
    </row>
    <row r="3" spans="1:7" x14ac:dyDescent="0.3">
      <c r="A3" s="37" t="s">
        <v>31</v>
      </c>
      <c r="B3" s="38" t="s">
        <v>32</v>
      </c>
      <c r="C3" s="36" t="s">
        <v>33</v>
      </c>
      <c r="D3" s="34" t="s">
        <v>34</v>
      </c>
      <c r="E3" t="s">
        <v>35</v>
      </c>
      <c r="F3" t="s">
        <v>70</v>
      </c>
      <c r="G3" t="s">
        <v>70</v>
      </c>
    </row>
    <row r="4" spans="1:7" x14ac:dyDescent="0.3">
      <c r="A4" s="41"/>
      <c r="B4" s="31"/>
      <c r="C4" s="33"/>
      <c r="D4" s="32"/>
    </row>
    <row r="5" spans="1:7" x14ac:dyDescent="0.3">
      <c r="A5" s="32" t="s">
        <v>36</v>
      </c>
      <c r="B5" s="31">
        <v>1017</v>
      </c>
      <c r="C5" s="33">
        <v>1033</v>
      </c>
      <c r="D5" s="31">
        <v>1049</v>
      </c>
    </row>
    <row r="6" spans="1:7" x14ac:dyDescent="0.3">
      <c r="A6" s="32" t="s">
        <v>37</v>
      </c>
      <c r="B6" s="33">
        <v>4007</v>
      </c>
      <c r="C6" s="33">
        <v>3637</v>
      </c>
      <c r="D6" s="33">
        <v>4055</v>
      </c>
    </row>
    <row r="7" spans="1:7" x14ac:dyDescent="0.3">
      <c r="A7" s="32" t="s">
        <v>38</v>
      </c>
      <c r="B7" s="33">
        <v>1980</v>
      </c>
      <c r="C7" s="33">
        <v>1002</v>
      </c>
      <c r="D7" s="33">
        <v>2835</v>
      </c>
    </row>
    <row r="8" spans="1:7" x14ac:dyDescent="0.3">
      <c r="A8" s="32" t="s">
        <v>39</v>
      </c>
      <c r="B8" s="33">
        <v>1248</v>
      </c>
      <c r="C8" s="33">
        <v>819</v>
      </c>
      <c r="D8" s="33">
        <v>1526</v>
      </c>
    </row>
    <row r="9" spans="1:7" x14ac:dyDescent="0.3">
      <c r="A9" s="32" t="s">
        <v>40</v>
      </c>
      <c r="B9" s="33">
        <v>100</v>
      </c>
      <c r="C9" s="33">
        <v>60</v>
      </c>
      <c r="D9" s="33">
        <v>132</v>
      </c>
    </row>
    <row r="10" spans="1:7" x14ac:dyDescent="0.3">
      <c r="A10" s="32" t="s">
        <v>41</v>
      </c>
      <c r="B10" s="33">
        <v>293</v>
      </c>
      <c r="C10" s="33">
        <v>45</v>
      </c>
      <c r="D10" s="33">
        <v>59</v>
      </c>
    </row>
    <row r="11" spans="1:7" x14ac:dyDescent="0.3">
      <c r="A11" s="32" t="s">
        <v>42</v>
      </c>
      <c r="B11" s="31">
        <v>344</v>
      </c>
      <c r="C11" s="33">
        <v>99</v>
      </c>
      <c r="D11" s="33">
        <v>91</v>
      </c>
    </row>
    <row r="12" spans="1:7" x14ac:dyDescent="0.3">
      <c r="A12" s="42" t="s">
        <v>43</v>
      </c>
      <c r="B12" s="31"/>
      <c r="C12" s="33"/>
      <c r="D12" s="32"/>
    </row>
    <row r="13" spans="1:7" x14ac:dyDescent="0.3">
      <c r="A13" s="31" t="s">
        <v>44</v>
      </c>
      <c r="B13" s="33">
        <v>379</v>
      </c>
      <c r="C13" s="33">
        <v>256</v>
      </c>
      <c r="D13" s="33">
        <v>169</v>
      </c>
    </row>
    <row r="14" spans="1:7" x14ac:dyDescent="0.3">
      <c r="A14" s="31" t="s">
        <v>45</v>
      </c>
      <c r="B14" s="33">
        <v>658</v>
      </c>
      <c r="C14" s="33">
        <v>256</v>
      </c>
      <c r="D14" s="33">
        <v>1200</v>
      </c>
    </row>
    <row r="15" spans="1:7" x14ac:dyDescent="0.3">
      <c r="A15" s="31" t="s">
        <v>46</v>
      </c>
      <c r="B15" s="33"/>
      <c r="C15" s="33">
        <v>355</v>
      </c>
      <c r="D15" s="33">
        <v>0</v>
      </c>
    </row>
    <row r="16" spans="1:7" x14ac:dyDescent="0.3">
      <c r="A16" s="32" t="s">
        <v>47</v>
      </c>
      <c r="B16" s="31"/>
      <c r="C16" s="33"/>
      <c r="D16" s="33">
        <v>50</v>
      </c>
    </row>
    <row r="17" spans="1:6" x14ac:dyDescent="0.3">
      <c r="A17" s="32" t="s">
        <v>48</v>
      </c>
      <c r="B17" s="33">
        <v>1500</v>
      </c>
      <c r="C17" s="33">
        <v>1200</v>
      </c>
      <c r="D17" s="33">
        <v>1100</v>
      </c>
    </row>
    <row r="18" spans="1:6" x14ac:dyDescent="0.3">
      <c r="A18" s="32" t="s">
        <v>49</v>
      </c>
      <c r="B18" s="31"/>
      <c r="C18" s="33"/>
      <c r="D18" s="32"/>
    </row>
    <row r="19" spans="1:6" x14ac:dyDescent="0.3">
      <c r="A19" s="32" t="s">
        <v>50</v>
      </c>
      <c r="B19" s="33">
        <v>254</v>
      </c>
      <c r="C19" s="33">
        <v>258</v>
      </c>
      <c r="D19" s="33">
        <v>260</v>
      </c>
    </row>
    <row r="20" spans="1:6" x14ac:dyDescent="0.3">
      <c r="A20" s="32" t="s">
        <v>51</v>
      </c>
      <c r="B20" s="31"/>
      <c r="C20" s="33"/>
      <c r="D20" s="33">
        <v>0</v>
      </c>
    </row>
    <row r="21" spans="1:6" x14ac:dyDescent="0.3">
      <c r="A21" s="32" t="s">
        <v>52</v>
      </c>
      <c r="B21" s="33">
        <v>100</v>
      </c>
      <c r="C21" s="33"/>
      <c r="D21" s="33">
        <v>49</v>
      </c>
    </row>
    <row r="22" spans="1:6" x14ac:dyDescent="0.3">
      <c r="A22" s="32" t="s">
        <v>11</v>
      </c>
      <c r="B22" s="33">
        <v>100</v>
      </c>
      <c r="C22" s="33">
        <v>100</v>
      </c>
      <c r="D22" s="33">
        <v>100</v>
      </c>
    </row>
    <row r="23" spans="1:6" x14ac:dyDescent="0.3">
      <c r="A23" s="32" t="s">
        <v>53</v>
      </c>
      <c r="B23" s="31"/>
      <c r="C23" s="33"/>
      <c r="D23" s="33">
        <v>0</v>
      </c>
    </row>
    <row r="24" spans="1:6" x14ac:dyDescent="0.3">
      <c r="A24" s="32"/>
      <c r="B24" s="31"/>
      <c r="C24" s="33"/>
      <c r="D24" s="32"/>
    </row>
    <row r="25" spans="1:6" ht="15" thickBot="1" x14ac:dyDescent="0.35">
      <c r="A25" s="32" t="s">
        <v>54</v>
      </c>
      <c r="B25" s="43">
        <f>SUM(B5:B23)</f>
        <v>11980</v>
      </c>
      <c r="C25" s="44">
        <f>SUM(C5:C23)</f>
        <v>9120</v>
      </c>
      <c r="D25" s="43">
        <f>SUM(D5:D23)</f>
        <v>12675</v>
      </c>
    </row>
    <row r="26" spans="1:6" ht="15" thickTop="1" x14ac:dyDescent="0.3">
      <c r="A26" s="45"/>
      <c r="B26" s="46"/>
      <c r="C26" s="47" t="s">
        <v>55</v>
      </c>
      <c r="D26" s="45"/>
    </row>
    <row r="27" spans="1:6" x14ac:dyDescent="0.3">
      <c r="A27" s="48" t="s">
        <v>56</v>
      </c>
      <c r="B27" s="40" t="s">
        <v>57</v>
      </c>
      <c r="C27" s="36" t="s">
        <v>58</v>
      </c>
      <c r="D27" s="39" t="s">
        <v>59</v>
      </c>
      <c r="E27" t="s">
        <v>60</v>
      </c>
      <c r="F27" t="s">
        <v>72</v>
      </c>
    </row>
    <row r="28" spans="1:6" x14ac:dyDescent="0.3">
      <c r="A28" s="32" t="s">
        <v>61</v>
      </c>
      <c r="B28" s="31"/>
      <c r="C28" s="33"/>
      <c r="D28" s="32">
        <v>250</v>
      </c>
    </row>
    <row r="29" spans="1:6" x14ac:dyDescent="0.3">
      <c r="A29" s="32" t="s">
        <v>62</v>
      </c>
      <c r="B29" s="31"/>
      <c r="C29" s="33"/>
      <c r="D29" s="32"/>
    </row>
    <row r="30" spans="1:6" x14ac:dyDescent="0.3">
      <c r="A30" s="49" t="s">
        <v>63</v>
      </c>
      <c r="B30" s="50">
        <v>13436</v>
      </c>
      <c r="C30" s="51">
        <v>13953</v>
      </c>
      <c r="D30" s="32">
        <v>13906</v>
      </c>
    </row>
    <row r="31" spans="1:6" x14ac:dyDescent="0.3">
      <c r="A31" s="52" t="s">
        <v>64</v>
      </c>
      <c r="B31" s="46">
        <v>12248</v>
      </c>
      <c r="C31" s="47">
        <v>12781</v>
      </c>
      <c r="D31" s="32">
        <v>12961</v>
      </c>
    </row>
    <row r="32" spans="1:6" x14ac:dyDescent="0.3">
      <c r="A32" s="45" t="s">
        <v>65</v>
      </c>
      <c r="B32" s="46">
        <v>1188</v>
      </c>
      <c r="C32" s="47">
        <v>1172</v>
      </c>
      <c r="D32" s="32">
        <v>945</v>
      </c>
    </row>
    <row r="33" spans="1:4" x14ac:dyDescent="0.3">
      <c r="A33" s="53" t="s">
        <v>66</v>
      </c>
      <c r="B33" s="31"/>
      <c r="C33" s="33"/>
      <c r="D33" s="32"/>
    </row>
    <row r="34" spans="1:4" x14ac:dyDescent="0.3">
      <c r="A34" s="32" t="s">
        <v>67</v>
      </c>
      <c r="B34" s="31"/>
      <c r="C34" s="33"/>
      <c r="D34" s="32"/>
    </row>
    <row r="35" spans="1:4" x14ac:dyDescent="0.3">
      <c r="A35" s="32" t="s">
        <v>68</v>
      </c>
      <c r="B35" s="31"/>
      <c r="C35" s="33"/>
      <c r="D35" s="3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H13" sqref="H13"/>
    </sheetView>
  </sheetViews>
  <sheetFormatPr defaultRowHeight="14.4" x14ac:dyDescent="0.3"/>
  <cols>
    <col min="1" max="1" width="42.6640625" customWidth="1"/>
    <col min="2" max="2" width="16.109375" customWidth="1"/>
    <col min="3" max="3" width="5" bestFit="1" customWidth="1"/>
    <col min="4" max="4" width="8.77734375" customWidth="1"/>
  </cols>
  <sheetData>
    <row r="1" spans="1:4" ht="15.6" x14ac:dyDescent="0.3">
      <c r="A1" s="161" t="s">
        <v>138</v>
      </c>
      <c r="B1" s="161"/>
      <c r="C1" s="161"/>
    </row>
    <row r="2" spans="1:4" x14ac:dyDescent="0.3">
      <c r="A2" s="60" t="s">
        <v>139</v>
      </c>
      <c r="B2" s="22"/>
      <c r="C2" s="60"/>
    </row>
    <row r="3" spans="1:4" x14ac:dyDescent="0.3">
      <c r="A3" t="s">
        <v>141</v>
      </c>
      <c r="B3" s="8">
        <v>21615.24</v>
      </c>
    </row>
    <row r="4" spans="1:4" x14ac:dyDescent="0.3">
      <c r="A4" t="s">
        <v>142</v>
      </c>
      <c r="B4" s="8">
        <v>5364.78</v>
      </c>
    </row>
    <row r="5" spans="1:4" x14ac:dyDescent="0.3">
      <c r="B5" s="8"/>
    </row>
    <row r="6" spans="1:4" x14ac:dyDescent="0.3">
      <c r="B6" s="8"/>
    </row>
    <row r="7" spans="1:4" x14ac:dyDescent="0.3">
      <c r="A7" s="66" t="s">
        <v>127</v>
      </c>
      <c r="B7" s="8">
        <v>0</v>
      </c>
      <c r="C7" t="s">
        <v>96</v>
      </c>
      <c r="D7" t="s">
        <v>77</v>
      </c>
    </row>
    <row r="8" spans="1:4" x14ac:dyDescent="0.3">
      <c r="A8" s="66"/>
      <c r="B8" s="8"/>
    </row>
    <row r="9" spans="1:4" x14ac:dyDescent="0.3">
      <c r="B9" s="8"/>
      <c r="C9" s="80"/>
      <c r="D9" s="84"/>
    </row>
    <row r="10" spans="1:4" ht="15.75" customHeight="1" x14ac:dyDescent="0.3">
      <c r="A10" t="s">
        <v>128</v>
      </c>
      <c r="B10" s="8">
        <v>0</v>
      </c>
      <c r="C10" s="80"/>
      <c r="D10" s="84"/>
    </row>
    <row r="11" spans="1:4" x14ac:dyDescent="0.3">
      <c r="B11" s="8"/>
      <c r="C11" s="80"/>
      <c r="D11" s="84"/>
    </row>
    <row r="12" spans="1:4" ht="15.6" x14ac:dyDescent="0.3">
      <c r="A12" s="61" t="s">
        <v>129</v>
      </c>
      <c r="B12" s="62">
        <v>26980.02</v>
      </c>
      <c r="C12" s="80"/>
      <c r="D12" s="84"/>
    </row>
    <row r="13" spans="1:4" ht="15.6" x14ac:dyDescent="0.3">
      <c r="B13" s="62"/>
      <c r="C13" s="80"/>
      <c r="D13" s="84"/>
    </row>
    <row r="14" spans="1:4" x14ac:dyDescent="0.3">
      <c r="A14" s="60" t="s">
        <v>78</v>
      </c>
      <c r="B14" s="22"/>
      <c r="C14" s="80"/>
      <c r="D14" s="84"/>
    </row>
    <row r="15" spans="1:4" x14ac:dyDescent="0.3">
      <c r="A15" t="s">
        <v>109</v>
      </c>
      <c r="B15" s="8">
        <v>59762.75</v>
      </c>
      <c r="C15" s="80"/>
      <c r="D15" s="84"/>
    </row>
    <row r="16" spans="1:4" x14ac:dyDescent="0.3">
      <c r="A16" t="s">
        <v>179</v>
      </c>
      <c r="B16" s="8">
        <v>55779.73</v>
      </c>
      <c r="C16" s="80"/>
      <c r="D16" s="84"/>
    </row>
    <row r="17" spans="1:4" x14ac:dyDescent="0.3">
      <c r="A17" t="s">
        <v>180</v>
      </c>
      <c r="B17" s="8">
        <v>18070</v>
      </c>
      <c r="C17" s="80"/>
      <c r="D17" s="84"/>
    </row>
    <row r="18" spans="1:4" ht="15.6" x14ac:dyDescent="0.3">
      <c r="A18" s="61" t="s">
        <v>181</v>
      </c>
      <c r="B18" s="62">
        <v>73</v>
      </c>
    </row>
    <row r="19" spans="1:4" ht="15.6" x14ac:dyDescent="0.3">
      <c r="A19" s="17" t="s">
        <v>182</v>
      </c>
      <c r="B19" s="107">
        <v>5000</v>
      </c>
    </row>
    <row r="20" spans="1:4" ht="15.6" x14ac:dyDescent="0.3">
      <c r="A20" s="61" t="s">
        <v>130</v>
      </c>
      <c r="B20" s="62">
        <v>26980.02</v>
      </c>
    </row>
    <row r="21" spans="1:4" x14ac:dyDescent="0.3">
      <c r="B21" s="8"/>
      <c r="D21" s="77">
        <v>0</v>
      </c>
    </row>
    <row r="22" spans="1:4" ht="15.6" x14ac:dyDescent="0.3">
      <c r="A22" s="63" t="s">
        <v>79</v>
      </c>
      <c r="B22" s="64">
        <v>0</v>
      </c>
    </row>
    <row r="23" spans="1:4" x14ac:dyDescent="0.3">
      <c r="C23" s="77"/>
    </row>
    <row r="24" spans="1:4" x14ac:dyDescent="0.3">
      <c r="C24" s="77"/>
    </row>
    <row r="26" spans="1:4" x14ac:dyDescent="0.3">
      <c r="A26" t="s">
        <v>143</v>
      </c>
      <c r="B26" t="s">
        <v>124</v>
      </c>
    </row>
    <row r="27" spans="1:4" x14ac:dyDescent="0.3">
      <c r="A27" t="s">
        <v>144</v>
      </c>
      <c r="B27" t="s">
        <v>178</v>
      </c>
    </row>
  </sheetData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zoomScaleNormal="100" workbookViewId="0">
      <pane xSplit="4" ySplit="3" topLeftCell="E60" activePane="bottomRight" state="frozen"/>
      <selection pane="topRight" activeCell="F1" sqref="F1"/>
      <selection pane="bottomLeft" activeCell="A8" sqref="A8"/>
      <selection pane="bottomRight" activeCell="F77" sqref="F77"/>
    </sheetView>
  </sheetViews>
  <sheetFormatPr defaultRowHeight="14.4" x14ac:dyDescent="0.3"/>
  <cols>
    <col min="1" max="1" width="11.6640625" style="59" customWidth="1"/>
    <col min="2" max="2" width="9.6640625" bestFit="1" customWidth="1"/>
    <col min="3" max="3" width="10.6640625" bestFit="1" customWidth="1"/>
    <col min="4" max="4" width="30.109375" style="4" customWidth="1"/>
    <col min="5" max="5" width="9.109375" style="7"/>
    <col min="6" max="6" width="9.109375" style="77"/>
    <col min="7" max="7" width="9.88671875" style="77" bestFit="1" customWidth="1"/>
    <col min="8" max="18" width="9.109375" style="8"/>
    <col min="19" max="19" width="8.88671875" style="8"/>
    <col min="20" max="20" width="9.109375" style="8"/>
    <col min="21" max="21" width="9.109375" style="24"/>
    <col min="22" max="27" width="9.109375" style="8"/>
  </cols>
  <sheetData>
    <row r="1" spans="1:27" ht="28.8" x14ac:dyDescent="0.3">
      <c r="B1" t="s">
        <v>74</v>
      </c>
      <c r="C1" s="5"/>
      <c r="D1" s="1" t="s">
        <v>100</v>
      </c>
      <c r="E1" s="6"/>
      <c r="F1" s="76"/>
      <c r="G1" s="76"/>
      <c r="H1" s="11"/>
      <c r="I1" s="11"/>
    </row>
    <row r="2" spans="1:27" ht="28.8" x14ac:dyDescent="0.3">
      <c r="C2" s="2"/>
      <c r="D2" s="118" t="s">
        <v>140</v>
      </c>
      <c r="F2" s="82"/>
    </row>
    <row r="3" spans="1:27" s="4" customFormat="1" ht="55.2" x14ac:dyDescent="0.3">
      <c r="A3" s="59" t="s">
        <v>75</v>
      </c>
      <c r="B3" s="4" t="s">
        <v>27</v>
      </c>
      <c r="C3" s="2" t="s">
        <v>20</v>
      </c>
      <c r="D3" s="1" t="s">
        <v>0</v>
      </c>
      <c r="E3" s="3" t="s">
        <v>1</v>
      </c>
      <c r="F3" s="83" t="s">
        <v>2</v>
      </c>
      <c r="G3" s="78" t="s">
        <v>3</v>
      </c>
      <c r="H3" s="12" t="s">
        <v>4</v>
      </c>
      <c r="I3" s="12" t="s">
        <v>83</v>
      </c>
      <c r="J3" s="12" t="s">
        <v>5</v>
      </c>
      <c r="K3" s="12" t="s">
        <v>6</v>
      </c>
      <c r="L3" s="12" t="s">
        <v>28</v>
      </c>
      <c r="M3" s="12" t="s">
        <v>82</v>
      </c>
      <c r="N3" s="12" t="s">
        <v>7</v>
      </c>
      <c r="O3" s="12" t="s">
        <v>73</v>
      </c>
      <c r="P3" s="12" t="s">
        <v>8</v>
      </c>
      <c r="Q3" s="12" t="s">
        <v>9</v>
      </c>
      <c r="R3" s="12" t="s">
        <v>10</v>
      </c>
      <c r="S3" s="12" t="s">
        <v>132</v>
      </c>
      <c r="T3" s="12" t="s">
        <v>11</v>
      </c>
      <c r="U3" s="58" t="s">
        <v>81</v>
      </c>
      <c r="V3" s="12" t="s">
        <v>12</v>
      </c>
      <c r="W3" s="12" t="s">
        <v>13</v>
      </c>
      <c r="X3" s="12" t="s">
        <v>14</v>
      </c>
      <c r="Y3" s="12" t="s">
        <v>118</v>
      </c>
      <c r="Z3" s="12" t="s">
        <v>15</v>
      </c>
      <c r="AA3" s="13" t="s">
        <v>16</v>
      </c>
    </row>
    <row r="4" spans="1:27" s="71" customFormat="1" x14ac:dyDescent="0.3">
      <c r="A4" s="70"/>
      <c r="B4" s="74"/>
      <c r="C4" s="72"/>
      <c r="D4" s="27"/>
      <c r="E4" s="80"/>
      <c r="F4" s="84"/>
      <c r="G4" s="79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9"/>
      <c r="V4" s="23"/>
      <c r="W4" s="23"/>
      <c r="X4" s="23"/>
      <c r="Y4" s="23"/>
      <c r="Z4" s="23"/>
      <c r="AA4" s="23"/>
    </row>
    <row r="5" spans="1:27" s="71" customFormat="1" x14ac:dyDescent="0.3">
      <c r="A5" s="70"/>
      <c r="B5" s="74" t="s">
        <v>89</v>
      </c>
      <c r="C5" s="72">
        <v>45754</v>
      </c>
      <c r="D5" s="27" t="s">
        <v>101</v>
      </c>
      <c r="E5" s="80">
        <v>1529</v>
      </c>
      <c r="F5" s="84">
        <v>5000</v>
      </c>
      <c r="G5" s="79"/>
      <c r="H5" s="23"/>
      <c r="I5" s="23"/>
      <c r="J5" s="23"/>
      <c r="K5" s="23"/>
      <c r="L5" s="23"/>
      <c r="M5" s="23"/>
      <c r="N5" s="23"/>
      <c r="O5" s="23"/>
      <c r="P5" s="23"/>
      <c r="Q5" s="23"/>
      <c r="S5" s="23">
        <v>5000</v>
      </c>
      <c r="T5" s="23"/>
      <c r="U5" s="29"/>
      <c r="V5" s="23"/>
      <c r="W5" s="23"/>
      <c r="X5" s="23"/>
      <c r="Y5" s="23"/>
      <c r="Z5" s="23"/>
      <c r="AA5" s="23">
        <f>SUM(G5:Z5)</f>
        <v>5000</v>
      </c>
    </row>
    <row r="6" spans="1:27" s="71" customFormat="1" x14ac:dyDescent="0.3">
      <c r="A6" s="70"/>
      <c r="B6" s="74" t="s">
        <v>89</v>
      </c>
      <c r="C6" s="72">
        <v>45754</v>
      </c>
      <c r="D6" s="27" t="s">
        <v>90</v>
      </c>
      <c r="E6" s="80">
        <v>1530</v>
      </c>
      <c r="F6" s="84">
        <v>2178.54</v>
      </c>
      <c r="G6" s="79">
        <v>24.4</v>
      </c>
      <c r="H6" s="23">
        <v>2154.14</v>
      </c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9"/>
      <c r="V6" s="23"/>
      <c r="W6" s="23"/>
      <c r="X6" s="23"/>
      <c r="Y6" s="23"/>
      <c r="Z6" s="23"/>
      <c r="AA6" s="23">
        <f t="shared" ref="AA6:AA70" si="0">SUM(G6:Z6)</f>
        <v>2178.54</v>
      </c>
    </row>
    <row r="7" spans="1:27" s="71" customFormat="1" x14ac:dyDescent="0.3">
      <c r="A7" s="70"/>
      <c r="B7" s="74" t="s">
        <v>89</v>
      </c>
      <c r="C7" s="72">
        <v>45754</v>
      </c>
      <c r="D7" s="27" t="s">
        <v>102</v>
      </c>
      <c r="E7" s="80">
        <v>1531</v>
      </c>
      <c r="F7" s="84">
        <v>5400</v>
      </c>
      <c r="G7" s="79">
        <v>900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9">
        <v>4500</v>
      </c>
      <c r="V7" s="23"/>
      <c r="W7" s="23"/>
      <c r="X7" s="23"/>
      <c r="Y7" s="23"/>
      <c r="Z7" s="23"/>
      <c r="AA7" s="23">
        <f t="shared" si="0"/>
        <v>5400</v>
      </c>
    </row>
    <row r="8" spans="1:27" s="71" customFormat="1" x14ac:dyDescent="0.3">
      <c r="A8" s="70"/>
      <c r="B8" s="74"/>
      <c r="C8" s="72">
        <v>45754</v>
      </c>
      <c r="D8" s="27" t="s">
        <v>93</v>
      </c>
      <c r="E8" s="80">
        <v>1532</v>
      </c>
      <c r="F8" s="84"/>
      <c r="G8" s="79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9"/>
      <c r="V8" s="23"/>
      <c r="W8" s="23"/>
      <c r="X8" s="23"/>
      <c r="Y8" s="23"/>
      <c r="Z8" s="23"/>
      <c r="AA8" s="23">
        <f t="shared" si="0"/>
        <v>0</v>
      </c>
    </row>
    <row r="9" spans="1:27" s="71" customFormat="1" x14ac:dyDescent="0.3">
      <c r="A9" s="70"/>
      <c r="B9" s="74" t="s">
        <v>89</v>
      </c>
      <c r="C9" s="72">
        <v>45754</v>
      </c>
      <c r="D9" s="27" t="s">
        <v>103</v>
      </c>
      <c r="E9" s="80">
        <v>1533</v>
      </c>
      <c r="F9" s="84">
        <v>129.6</v>
      </c>
      <c r="G9" s="79">
        <v>21.6</v>
      </c>
      <c r="H9" s="23"/>
      <c r="I9" s="23"/>
      <c r="J9" s="23"/>
      <c r="K9" s="23"/>
      <c r="L9" s="23"/>
      <c r="M9" s="23"/>
      <c r="N9" s="23"/>
      <c r="O9" s="23"/>
      <c r="P9" s="23"/>
      <c r="Q9" s="23">
        <v>108</v>
      </c>
      <c r="R9" s="23"/>
      <c r="S9" s="23"/>
      <c r="T9" s="23"/>
      <c r="U9" s="29"/>
      <c r="V9" s="23"/>
      <c r="W9" s="23"/>
      <c r="X9" s="23"/>
      <c r="Y9" s="23"/>
      <c r="Z9" s="23"/>
      <c r="AA9" s="23">
        <f t="shared" si="0"/>
        <v>129.6</v>
      </c>
    </row>
    <row r="10" spans="1:27" s="71" customFormat="1" x14ac:dyDescent="0.3">
      <c r="A10" s="70"/>
      <c r="B10" s="74" t="s">
        <v>89</v>
      </c>
      <c r="C10" s="72">
        <v>45754</v>
      </c>
      <c r="D10" s="27" t="s">
        <v>97</v>
      </c>
      <c r="E10" s="80">
        <v>1534</v>
      </c>
      <c r="F10" s="84">
        <v>1999.3</v>
      </c>
      <c r="G10" s="79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9">
        <v>1999.3</v>
      </c>
      <c r="V10" s="23"/>
      <c r="W10" s="23"/>
      <c r="X10" s="23"/>
      <c r="Y10" s="23"/>
      <c r="Z10" s="23"/>
      <c r="AA10" s="23">
        <f t="shared" si="0"/>
        <v>1999.3</v>
      </c>
    </row>
    <row r="11" spans="1:27" s="71" customFormat="1" x14ac:dyDescent="0.3">
      <c r="A11" s="70"/>
      <c r="B11" s="74" t="s">
        <v>89</v>
      </c>
      <c r="C11" s="72">
        <v>45754</v>
      </c>
      <c r="D11" s="27" t="s">
        <v>104</v>
      </c>
      <c r="E11" s="80">
        <v>1535</v>
      </c>
      <c r="F11" s="84">
        <v>434</v>
      </c>
      <c r="G11" s="79"/>
      <c r="H11" s="23"/>
      <c r="I11" s="23"/>
      <c r="J11" s="23"/>
      <c r="K11" s="23"/>
      <c r="L11" s="23"/>
      <c r="M11" s="23"/>
      <c r="N11" s="23">
        <v>434</v>
      </c>
      <c r="O11" s="23"/>
      <c r="P11" s="23"/>
      <c r="Q11" s="23"/>
      <c r="R11" s="23"/>
      <c r="S11" s="23"/>
      <c r="T11" s="23"/>
      <c r="U11" s="29"/>
      <c r="V11" s="23"/>
      <c r="W11" s="23"/>
      <c r="X11" s="23"/>
      <c r="Y11" s="23"/>
      <c r="Z11" s="23"/>
      <c r="AA11" s="23">
        <f t="shared" si="0"/>
        <v>434</v>
      </c>
    </row>
    <row r="12" spans="1:27" s="71" customFormat="1" x14ac:dyDescent="0.3">
      <c r="A12" s="70"/>
      <c r="B12" s="74" t="s">
        <v>89</v>
      </c>
      <c r="C12" s="72">
        <v>45754</v>
      </c>
      <c r="D12" s="27" t="s">
        <v>85</v>
      </c>
      <c r="E12" s="80">
        <v>1536</v>
      </c>
      <c r="F12" s="84">
        <v>57.47</v>
      </c>
      <c r="G12" s="79"/>
      <c r="H12" s="23"/>
      <c r="I12" s="23"/>
      <c r="J12" s="23"/>
      <c r="K12" s="23"/>
      <c r="L12" s="23"/>
      <c r="M12" s="23"/>
      <c r="N12" s="23">
        <v>14</v>
      </c>
      <c r="O12" s="23">
        <v>43.47</v>
      </c>
      <c r="P12" s="23"/>
      <c r="Q12" s="23"/>
      <c r="R12" s="23"/>
      <c r="S12" s="23"/>
      <c r="T12" s="23"/>
      <c r="U12" s="29"/>
      <c r="V12" s="23"/>
      <c r="W12" s="23"/>
      <c r="X12" s="23"/>
      <c r="Y12" s="23"/>
      <c r="Z12" s="23"/>
      <c r="AA12" s="23">
        <f t="shared" si="0"/>
        <v>57.47</v>
      </c>
    </row>
    <row r="13" spans="1:27" s="81" customFormat="1" x14ac:dyDescent="0.3">
      <c r="A13" s="70"/>
      <c r="B13" s="74" t="s">
        <v>89</v>
      </c>
      <c r="C13" s="72">
        <v>45754</v>
      </c>
      <c r="D13" s="27" t="s">
        <v>91</v>
      </c>
      <c r="E13" s="80">
        <v>1537</v>
      </c>
      <c r="F13" s="84">
        <v>357.65</v>
      </c>
      <c r="G13" s="79">
        <v>46.65</v>
      </c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9"/>
      <c r="V13" s="23"/>
      <c r="W13" s="23">
        <v>311</v>
      </c>
      <c r="X13" s="23"/>
      <c r="Y13" s="23"/>
      <c r="Z13" s="23"/>
      <c r="AA13" s="23">
        <f t="shared" si="0"/>
        <v>357.65</v>
      </c>
    </row>
    <row r="14" spans="1:27" s="71" customFormat="1" x14ac:dyDescent="0.3">
      <c r="A14" s="70"/>
      <c r="B14" s="74" t="s">
        <v>89</v>
      </c>
      <c r="C14" s="72">
        <v>45754</v>
      </c>
      <c r="D14" s="27" t="s">
        <v>86</v>
      </c>
      <c r="E14" s="80">
        <v>1538</v>
      </c>
      <c r="F14" s="84">
        <v>10</v>
      </c>
      <c r="G14" s="79"/>
      <c r="H14" s="23"/>
      <c r="I14" s="23">
        <v>10</v>
      </c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9"/>
      <c r="V14" s="23"/>
      <c r="W14" s="23"/>
      <c r="X14" s="23"/>
      <c r="Y14" s="23"/>
      <c r="Z14" s="23"/>
      <c r="AA14" s="23">
        <f t="shared" si="0"/>
        <v>10</v>
      </c>
    </row>
    <row r="15" spans="1:27" s="71" customFormat="1" x14ac:dyDescent="0.3">
      <c r="A15" s="70"/>
      <c r="B15" s="74" t="s">
        <v>89</v>
      </c>
      <c r="C15" s="72">
        <v>45754</v>
      </c>
      <c r="D15" s="27" t="s">
        <v>92</v>
      </c>
      <c r="E15" s="80">
        <v>1539</v>
      </c>
      <c r="F15" s="84">
        <v>842.62</v>
      </c>
      <c r="G15" s="79">
        <v>140.44</v>
      </c>
      <c r="H15" s="23"/>
      <c r="I15" s="23"/>
      <c r="J15" s="23"/>
      <c r="K15" s="23">
        <v>70.150000000000006</v>
      </c>
      <c r="L15" s="23">
        <v>40.99</v>
      </c>
      <c r="M15" s="23"/>
      <c r="N15" s="23"/>
      <c r="O15" s="23"/>
      <c r="P15" s="23"/>
      <c r="Q15" s="23"/>
      <c r="R15" s="23"/>
      <c r="S15" s="23"/>
      <c r="T15" s="23"/>
      <c r="U15" s="29">
        <v>591.04</v>
      </c>
      <c r="V15" s="23"/>
      <c r="W15" s="23"/>
      <c r="X15" s="23"/>
      <c r="Y15" s="23"/>
      <c r="Z15" s="23"/>
      <c r="AA15" s="23">
        <f t="shared" si="0"/>
        <v>842.62</v>
      </c>
    </row>
    <row r="16" spans="1:27" s="71" customFormat="1" x14ac:dyDescent="0.3">
      <c r="A16" s="70"/>
      <c r="B16" s="74" t="s">
        <v>89</v>
      </c>
      <c r="C16" s="72">
        <v>45754</v>
      </c>
      <c r="D16" s="27" t="s">
        <v>105</v>
      </c>
      <c r="E16" s="80">
        <v>1540</v>
      </c>
      <c r="F16" s="84">
        <v>230</v>
      </c>
      <c r="G16" s="79"/>
      <c r="H16" s="23"/>
      <c r="I16" s="23"/>
      <c r="J16" s="23"/>
      <c r="K16" s="23"/>
      <c r="L16" s="23"/>
      <c r="M16" s="23"/>
      <c r="N16" s="23"/>
      <c r="O16" s="23"/>
      <c r="P16" s="23">
        <v>230</v>
      </c>
      <c r="Q16" s="23"/>
      <c r="R16" s="23"/>
      <c r="S16" s="23"/>
      <c r="T16" s="23"/>
      <c r="U16" s="29"/>
      <c r="V16" s="23"/>
      <c r="W16" s="23"/>
      <c r="X16" s="23"/>
      <c r="Y16" s="23"/>
      <c r="Z16" s="23"/>
      <c r="AA16" s="23">
        <f t="shared" si="0"/>
        <v>230</v>
      </c>
    </row>
    <row r="17" spans="1:27" s="81" customFormat="1" x14ac:dyDescent="0.3">
      <c r="A17" s="88"/>
      <c r="B17" s="89" t="s">
        <v>89</v>
      </c>
      <c r="C17" s="90"/>
      <c r="D17" s="91" t="s">
        <v>87</v>
      </c>
      <c r="E17" s="92" t="s">
        <v>84</v>
      </c>
      <c r="F17" s="93">
        <v>25</v>
      </c>
      <c r="G17" s="94"/>
      <c r="H17" s="67"/>
      <c r="I17" s="67"/>
      <c r="J17" s="67"/>
      <c r="K17" s="67"/>
      <c r="L17" s="67"/>
      <c r="M17" s="67"/>
      <c r="N17" s="67"/>
      <c r="O17" s="67">
        <v>25</v>
      </c>
      <c r="P17" s="67"/>
      <c r="Q17" s="67"/>
      <c r="R17" s="67"/>
      <c r="S17" s="67"/>
      <c r="T17" s="67"/>
      <c r="U17" s="95"/>
      <c r="V17" s="67"/>
      <c r="W17" s="67"/>
      <c r="X17" s="67"/>
      <c r="Y17" s="67"/>
      <c r="Z17" s="67"/>
      <c r="AA17" s="67">
        <f t="shared" si="0"/>
        <v>25</v>
      </c>
    </row>
    <row r="18" spans="1:27" s="71" customFormat="1" x14ac:dyDescent="0.3">
      <c r="A18" s="70"/>
      <c r="B18" s="74" t="s">
        <v>89</v>
      </c>
      <c r="C18" s="72">
        <v>45789</v>
      </c>
      <c r="D18" s="27" t="s">
        <v>106</v>
      </c>
      <c r="E18" s="80">
        <v>1541</v>
      </c>
      <c r="F18" s="84">
        <v>1378.56</v>
      </c>
      <c r="G18" s="79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9"/>
      <c r="V18" s="23">
        <v>1378.56</v>
      </c>
      <c r="W18" s="23"/>
      <c r="X18" s="23"/>
      <c r="Y18" s="23"/>
      <c r="Z18" s="23"/>
      <c r="AA18" s="23">
        <f t="shared" si="0"/>
        <v>1378.56</v>
      </c>
    </row>
    <row r="19" spans="1:27" s="71" customFormat="1" x14ac:dyDescent="0.3">
      <c r="A19" s="70"/>
      <c r="B19" s="74" t="s">
        <v>89</v>
      </c>
      <c r="C19" s="72">
        <v>45789</v>
      </c>
      <c r="D19" s="27" t="s">
        <v>108</v>
      </c>
      <c r="E19" s="80">
        <v>1542</v>
      </c>
      <c r="F19" s="84">
        <v>900</v>
      </c>
      <c r="G19" s="79"/>
      <c r="H19" s="23"/>
      <c r="I19" s="23"/>
      <c r="J19" s="23"/>
      <c r="K19" s="23"/>
      <c r="L19" s="23"/>
      <c r="M19" s="23"/>
      <c r="N19" s="23"/>
      <c r="O19" s="23"/>
      <c r="P19" s="23">
        <v>900</v>
      </c>
      <c r="Q19" s="23"/>
      <c r="R19" s="23"/>
      <c r="S19" s="23"/>
      <c r="T19" s="23"/>
      <c r="U19" s="29"/>
      <c r="V19" s="23"/>
      <c r="W19" s="23"/>
      <c r="X19" s="23"/>
      <c r="Y19" s="23"/>
      <c r="Z19" s="23"/>
      <c r="AA19" s="23">
        <f t="shared" si="0"/>
        <v>900</v>
      </c>
    </row>
    <row r="20" spans="1:27" s="71" customFormat="1" x14ac:dyDescent="0.3">
      <c r="A20" s="70"/>
      <c r="B20" s="74" t="s">
        <v>89</v>
      </c>
      <c r="C20" s="72">
        <v>45789</v>
      </c>
      <c r="D20" s="27" t="s">
        <v>107</v>
      </c>
      <c r="E20" s="80">
        <v>1543</v>
      </c>
      <c r="F20" s="84">
        <v>173.53</v>
      </c>
      <c r="G20" s="79"/>
      <c r="H20" s="23"/>
      <c r="I20" s="23"/>
      <c r="J20" s="23"/>
      <c r="K20" s="23"/>
      <c r="L20" s="23"/>
      <c r="M20" s="23"/>
      <c r="N20" s="23"/>
      <c r="O20" s="23">
        <v>173.53</v>
      </c>
      <c r="P20" s="23"/>
      <c r="Q20" s="23"/>
      <c r="R20" s="23"/>
      <c r="S20" s="23"/>
      <c r="T20" s="23"/>
      <c r="U20" s="29"/>
      <c r="V20" s="23"/>
      <c r="W20" s="23"/>
      <c r="X20" s="23"/>
      <c r="Y20" s="23"/>
      <c r="Z20" s="23"/>
      <c r="AA20" s="23">
        <f t="shared" si="0"/>
        <v>173.53</v>
      </c>
    </row>
    <row r="21" spans="1:27" s="71" customFormat="1" x14ac:dyDescent="0.3">
      <c r="A21" s="70"/>
      <c r="B21" s="74" t="s">
        <v>89</v>
      </c>
      <c r="C21" s="72">
        <v>45789</v>
      </c>
      <c r="D21" s="27" t="s">
        <v>104</v>
      </c>
      <c r="E21" s="80">
        <v>1544</v>
      </c>
      <c r="F21" s="84">
        <v>449.94</v>
      </c>
      <c r="G21" s="79"/>
      <c r="H21" s="23"/>
      <c r="I21" s="23"/>
      <c r="J21" s="23"/>
      <c r="K21" s="23">
        <v>15.94</v>
      </c>
      <c r="L21" s="23"/>
      <c r="M21" s="23"/>
      <c r="N21" s="23">
        <v>434</v>
      </c>
      <c r="O21" s="23"/>
      <c r="P21" s="23"/>
      <c r="Q21" s="23"/>
      <c r="R21" s="23"/>
      <c r="S21" s="23"/>
      <c r="T21" s="23"/>
      <c r="U21" s="29"/>
      <c r="V21" s="23"/>
      <c r="W21" s="23"/>
      <c r="X21" s="23"/>
      <c r="Y21" s="23"/>
      <c r="Z21" s="23"/>
      <c r="AA21" s="23">
        <f t="shared" si="0"/>
        <v>449.94</v>
      </c>
    </row>
    <row r="22" spans="1:27" s="81" customFormat="1" ht="15.6" customHeight="1" x14ac:dyDescent="0.3">
      <c r="A22" s="88"/>
      <c r="B22" s="74" t="s">
        <v>89</v>
      </c>
      <c r="C22" s="90">
        <v>45805</v>
      </c>
      <c r="D22" s="91" t="s">
        <v>87</v>
      </c>
      <c r="E22" s="92" t="s">
        <v>84</v>
      </c>
      <c r="F22" s="93">
        <v>25</v>
      </c>
      <c r="G22" s="94"/>
      <c r="H22" s="67"/>
      <c r="I22" s="67"/>
      <c r="J22" s="67"/>
      <c r="K22" s="67"/>
      <c r="L22" s="67"/>
      <c r="M22" s="67"/>
      <c r="N22" s="67"/>
      <c r="O22" s="67">
        <v>25</v>
      </c>
      <c r="P22" s="67"/>
      <c r="Q22" s="67"/>
      <c r="R22" s="67"/>
      <c r="S22" s="67"/>
      <c r="T22" s="67"/>
      <c r="U22" s="95"/>
      <c r="V22" s="67"/>
      <c r="W22" s="67"/>
      <c r="X22" s="67"/>
      <c r="Y22" s="67"/>
      <c r="Z22" s="67"/>
      <c r="AA22" s="67">
        <f t="shared" si="0"/>
        <v>25</v>
      </c>
    </row>
    <row r="23" spans="1:27" s="71" customFormat="1" x14ac:dyDescent="0.3">
      <c r="A23" s="70"/>
      <c r="B23" s="74" t="s">
        <v>89</v>
      </c>
      <c r="C23" s="72">
        <v>45810</v>
      </c>
      <c r="D23" s="27" t="s">
        <v>85</v>
      </c>
      <c r="E23" s="80">
        <v>1545</v>
      </c>
      <c r="F23" s="84">
        <v>28.5</v>
      </c>
      <c r="G23" s="79"/>
      <c r="H23" s="23"/>
      <c r="I23" s="23"/>
      <c r="J23" s="23">
        <v>28.5</v>
      </c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9"/>
      <c r="V23" s="23"/>
      <c r="W23" s="23"/>
      <c r="X23" s="23"/>
      <c r="Y23" s="23"/>
      <c r="Z23" s="23"/>
      <c r="AA23" s="23">
        <f t="shared" si="0"/>
        <v>28.5</v>
      </c>
    </row>
    <row r="24" spans="1:27" s="81" customFormat="1" x14ac:dyDescent="0.3">
      <c r="A24" s="88"/>
      <c r="B24" s="89" t="s">
        <v>89</v>
      </c>
      <c r="C24" s="90">
        <v>45838</v>
      </c>
      <c r="D24" s="91" t="s">
        <v>87</v>
      </c>
      <c r="E24" s="92" t="s">
        <v>84</v>
      </c>
      <c r="F24" s="93">
        <v>25</v>
      </c>
      <c r="G24" s="94"/>
      <c r="H24" s="67"/>
      <c r="I24" s="67"/>
      <c r="J24" s="67"/>
      <c r="K24" s="67"/>
      <c r="L24" s="67"/>
      <c r="M24" s="67"/>
      <c r="N24" s="67"/>
      <c r="O24" s="67">
        <v>25</v>
      </c>
      <c r="P24" s="67"/>
      <c r="Q24" s="67"/>
      <c r="R24" s="67"/>
      <c r="S24" s="67"/>
      <c r="T24" s="67"/>
      <c r="U24" s="95"/>
      <c r="V24" s="67"/>
      <c r="W24" s="67"/>
      <c r="X24" s="67"/>
      <c r="Y24" s="67"/>
      <c r="Z24" s="67"/>
      <c r="AA24" s="67">
        <f t="shared" si="0"/>
        <v>25</v>
      </c>
    </row>
    <row r="25" spans="1:27" s="71" customFormat="1" x14ac:dyDescent="0.3">
      <c r="A25" s="70"/>
      <c r="B25" s="74" t="s">
        <v>89</v>
      </c>
      <c r="C25" s="72">
        <v>45845</v>
      </c>
      <c r="D25" s="27" t="s">
        <v>110</v>
      </c>
      <c r="E25" s="80">
        <v>1546</v>
      </c>
      <c r="F25" s="84">
        <v>100</v>
      </c>
      <c r="G25" s="79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9">
        <v>100</v>
      </c>
      <c r="V25" s="23"/>
      <c r="W25" s="23"/>
      <c r="X25" s="23"/>
      <c r="Y25" s="23"/>
      <c r="Z25" s="23"/>
      <c r="AA25" s="23">
        <f t="shared" si="0"/>
        <v>100</v>
      </c>
    </row>
    <row r="26" spans="1:27" s="71" customFormat="1" x14ac:dyDescent="0.3">
      <c r="A26" s="70"/>
      <c r="B26" s="74" t="s">
        <v>89</v>
      </c>
      <c r="C26" s="72">
        <v>45845</v>
      </c>
      <c r="D26" s="27" t="s">
        <v>111</v>
      </c>
      <c r="E26" s="80">
        <v>1547</v>
      </c>
      <c r="F26" s="84">
        <v>35.99</v>
      </c>
      <c r="G26" s="79">
        <v>6</v>
      </c>
      <c r="H26" s="23"/>
      <c r="I26" s="23"/>
      <c r="J26" s="23"/>
      <c r="K26" s="23">
        <v>29.99</v>
      </c>
      <c r="L26" s="23"/>
      <c r="M26" s="23"/>
      <c r="N26" s="23"/>
      <c r="O26" s="23"/>
      <c r="P26" s="23"/>
      <c r="Q26" s="23"/>
      <c r="R26" s="23"/>
      <c r="S26" s="23"/>
      <c r="T26" s="23"/>
      <c r="U26" s="29"/>
      <c r="V26" s="23"/>
      <c r="W26" s="23"/>
      <c r="X26" s="23"/>
      <c r="Y26" s="23"/>
      <c r="Z26" s="23"/>
      <c r="AA26" s="23">
        <f t="shared" si="0"/>
        <v>35.989999999999995</v>
      </c>
    </row>
    <row r="27" spans="1:27" s="71" customFormat="1" x14ac:dyDescent="0.3">
      <c r="A27" s="70"/>
      <c r="B27" s="74" t="s">
        <v>89</v>
      </c>
      <c r="C27" s="72">
        <v>45845</v>
      </c>
      <c r="D27" s="27" t="s">
        <v>112</v>
      </c>
      <c r="E27" s="80">
        <v>1548</v>
      </c>
      <c r="F27" s="84">
        <v>15.99</v>
      </c>
      <c r="G27" s="79"/>
      <c r="H27" s="23"/>
      <c r="I27" s="23"/>
      <c r="J27" s="23"/>
      <c r="K27" s="23"/>
      <c r="L27" s="23"/>
      <c r="M27" s="23">
        <v>15.99</v>
      </c>
      <c r="N27" s="23"/>
      <c r="O27" s="23"/>
      <c r="P27" s="23"/>
      <c r="Q27" s="23"/>
      <c r="R27" s="23"/>
      <c r="S27" s="23"/>
      <c r="T27" s="23"/>
      <c r="U27" s="29"/>
      <c r="V27" s="23"/>
      <c r="W27" s="23"/>
      <c r="X27" s="23"/>
      <c r="Y27" s="23"/>
      <c r="Z27" s="23"/>
      <c r="AA27" s="23">
        <f t="shared" si="0"/>
        <v>15.99</v>
      </c>
    </row>
    <row r="28" spans="1:27" s="71" customFormat="1" x14ac:dyDescent="0.3">
      <c r="A28" s="70"/>
      <c r="B28" s="74" t="s">
        <v>89</v>
      </c>
      <c r="C28" s="72">
        <v>45845</v>
      </c>
      <c r="D28" s="27" t="s">
        <v>113</v>
      </c>
      <c r="E28" s="80">
        <v>1549</v>
      </c>
      <c r="F28" s="84">
        <v>109.99</v>
      </c>
      <c r="G28" s="79">
        <v>5</v>
      </c>
      <c r="H28" s="23"/>
      <c r="I28" s="23"/>
      <c r="J28" s="23"/>
      <c r="K28" s="23">
        <v>24.99</v>
      </c>
      <c r="L28" s="23"/>
      <c r="M28" s="23"/>
      <c r="N28" s="23">
        <v>80</v>
      </c>
      <c r="O28" s="23"/>
      <c r="P28" s="23"/>
      <c r="Q28" s="23"/>
      <c r="R28" s="23"/>
      <c r="S28" s="23"/>
      <c r="T28" s="23"/>
      <c r="U28" s="29"/>
      <c r="V28" s="23"/>
      <c r="W28" s="23"/>
      <c r="X28" s="23"/>
      <c r="Y28" s="23"/>
      <c r="Z28" s="23"/>
      <c r="AA28" s="23">
        <f t="shared" si="0"/>
        <v>109.99</v>
      </c>
    </row>
    <row r="29" spans="1:27" s="71" customFormat="1" x14ac:dyDescent="0.3">
      <c r="A29" s="70"/>
      <c r="B29" s="74" t="s">
        <v>89</v>
      </c>
      <c r="C29" s="72">
        <v>45845</v>
      </c>
      <c r="D29" s="27" t="s">
        <v>104</v>
      </c>
      <c r="E29" s="80">
        <v>1550</v>
      </c>
      <c r="F29" s="84">
        <v>434</v>
      </c>
      <c r="G29" s="79"/>
      <c r="H29" s="23"/>
      <c r="I29" s="23"/>
      <c r="J29" s="23"/>
      <c r="K29" s="23"/>
      <c r="L29" s="23"/>
      <c r="M29" s="23"/>
      <c r="N29" s="23">
        <v>434</v>
      </c>
      <c r="O29" s="23"/>
      <c r="P29" s="23"/>
      <c r="Q29" s="23"/>
      <c r="R29" s="23"/>
      <c r="S29" s="23"/>
      <c r="T29" s="23"/>
      <c r="U29" s="29"/>
      <c r="V29" s="23"/>
      <c r="W29" s="23"/>
      <c r="X29" s="23"/>
      <c r="Y29" s="23"/>
      <c r="Z29" s="23"/>
      <c r="AA29" s="23">
        <f t="shared" si="0"/>
        <v>434</v>
      </c>
    </row>
    <row r="30" spans="1:27" s="81" customFormat="1" x14ac:dyDescent="0.3">
      <c r="A30" s="70"/>
      <c r="B30" s="74" t="s">
        <v>89</v>
      </c>
      <c r="C30" s="72">
        <v>45845</v>
      </c>
      <c r="D30" s="27" t="s">
        <v>85</v>
      </c>
      <c r="E30" s="80">
        <v>1551</v>
      </c>
      <c r="F30" s="84">
        <v>9</v>
      </c>
      <c r="G30" s="79"/>
      <c r="H30" s="23"/>
      <c r="I30" s="23"/>
      <c r="J30" s="23">
        <v>9</v>
      </c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9"/>
      <c r="V30" s="23"/>
      <c r="W30" s="23"/>
      <c r="X30" s="23"/>
      <c r="Y30" s="23"/>
      <c r="Z30" s="23"/>
      <c r="AA30" s="67">
        <f t="shared" si="0"/>
        <v>9</v>
      </c>
    </row>
    <row r="31" spans="1:27" s="71" customFormat="1" x14ac:dyDescent="0.3">
      <c r="A31" s="70"/>
      <c r="B31" s="74" t="s">
        <v>89</v>
      </c>
      <c r="C31" s="72">
        <v>45845</v>
      </c>
      <c r="D31" s="27" t="s">
        <v>108</v>
      </c>
      <c r="E31" s="80">
        <v>1552</v>
      </c>
      <c r="F31" s="84">
        <v>900</v>
      </c>
      <c r="G31" s="79"/>
      <c r="H31" s="23"/>
      <c r="I31" s="23"/>
      <c r="J31" s="23"/>
      <c r="K31" s="23"/>
      <c r="L31" s="23"/>
      <c r="M31" s="23"/>
      <c r="N31" s="23"/>
      <c r="O31" s="23"/>
      <c r="P31" s="23">
        <v>900</v>
      </c>
      <c r="Q31" s="23"/>
      <c r="R31" s="23"/>
      <c r="S31" s="23"/>
      <c r="T31" s="23"/>
      <c r="U31" s="29"/>
      <c r="V31" s="23"/>
      <c r="W31" s="23"/>
      <c r="X31" s="23"/>
      <c r="Y31" s="23"/>
      <c r="Z31" s="23"/>
      <c r="AA31" s="23">
        <f t="shared" si="0"/>
        <v>900</v>
      </c>
    </row>
    <row r="32" spans="1:27" s="71" customFormat="1" x14ac:dyDescent="0.3">
      <c r="A32" s="70"/>
      <c r="B32" s="74" t="s">
        <v>89</v>
      </c>
      <c r="C32" s="72">
        <v>45845</v>
      </c>
      <c r="D32" s="27" t="s">
        <v>86</v>
      </c>
      <c r="E32" s="80">
        <v>1553</v>
      </c>
      <c r="F32" s="84">
        <v>94.78</v>
      </c>
      <c r="G32" s="79">
        <v>7.33</v>
      </c>
      <c r="H32" s="23"/>
      <c r="I32" s="23">
        <v>87.45</v>
      </c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9"/>
      <c r="V32" s="23"/>
      <c r="W32" s="23"/>
      <c r="X32" s="23"/>
      <c r="Y32" s="23"/>
      <c r="Z32" s="23"/>
      <c r="AA32" s="23">
        <f t="shared" si="0"/>
        <v>94.78</v>
      </c>
    </row>
    <row r="33" spans="1:27" s="71" customFormat="1" x14ac:dyDescent="0.3">
      <c r="A33" s="70"/>
      <c r="B33" s="74" t="s">
        <v>89</v>
      </c>
      <c r="C33" s="72">
        <v>45845</v>
      </c>
      <c r="D33" s="27" t="s">
        <v>105</v>
      </c>
      <c r="E33" s="80">
        <v>1554</v>
      </c>
      <c r="F33" s="84">
        <v>230</v>
      </c>
      <c r="G33" s="79"/>
      <c r="H33" s="23"/>
      <c r="I33" s="23"/>
      <c r="J33" s="23"/>
      <c r="K33" s="23"/>
      <c r="L33" s="23"/>
      <c r="M33" s="23"/>
      <c r="N33" s="23"/>
      <c r="O33" s="23"/>
      <c r="P33" s="23">
        <v>230</v>
      </c>
      <c r="Q33" s="23"/>
      <c r="R33" s="23"/>
      <c r="S33" s="23"/>
      <c r="T33" s="23"/>
      <c r="U33" s="29"/>
      <c r="V33" s="23"/>
      <c r="W33" s="23"/>
      <c r="X33" s="23"/>
      <c r="Y33" s="23"/>
      <c r="Z33" s="23"/>
      <c r="AA33" s="23">
        <f t="shared" si="0"/>
        <v>230</v>
      </c>
    </row>
    <row r="34" spans="1:27" s="71" customFormat="1" x14ac:dyDescent="0.3">
      <c r="A34" s="70"/>
      <c r="B34" s="74" t="s">
        <v>89</v>
      </c>
      <c r="C34" s="72">
        <v>45845</v>
      </c>
      <c r="D34" s="27" t="s">
        <v>107</v>
      </c>
      <c r="E34" s="80">
        <v>1555</v>
      </c>
      <c r="F34" s="84">
        <v>42.25</v>
      </c>
      <c r="G34" s="79" t="s">
        <v>74</v>
      </c>
      <c r="H34" s="23"/>
      <c r="I34" s="23"/>
      <c r="J34" s="23"/>
      <c r="K34" s="23"/>
      <c r="L34" s="23"/>
      <c r="M34" s="23"/>
      <c r="N34" s="23"/>
      <c r="O34" s="23">
        <v>42.25</v>
      </c>
      <c r="P34" s="23"/>
      <c r="Q34" s="23"/>
      <c r="R34" s="23"/>
      <c r="S34" s="23"/>
      <c r="T34" s="23"/>
      <c r="U34" s="29"/>
      <c r="V34" s="23"/>
      <c r="W34" s="23"/>
      <c r="X34" s="23"/>
      <c r="Y34" s="23"/>
      <c r="Z34" s="23"/>
      <c r="AA34" s="23">
        <f t="shared" si="0"/>
        <v>42.25</v>
      </c>
    </row>
    <row r="35" spans="1:27" s="81" customFormat="1" x14ac:dyDescent="0.3">
      <c r="A35" s="88"/>
      <c r="B35" s="89" t="s">
        <v>89</v>
      </c>
      <c r="C35" s="90">
        <v>45867</v>
      </c>
      <c r="D35" s="91" t="s">
        <v>87</v>
      </c>
      <c r="E35" s="92" t="s">
        <v>84</v>
      </c>
      <c r="F35" s="93">
        <v>64.23</v>
      </c>
      <c r="G35" s="94"/>
      <c r="H35" s="67"/>
      <c r="I35" s="67"/>
      <c r="J35" s="67"/>
      <c r="K35" s="67"/>
      <c r="L35" s="67"/>
      <c r="M35" s="67"/>
      <c r="N35" s="67"/>
      <c r="O35" s="67">
        <v>64.23</v>
      </c>
      <c r="P35" s="67"/>
      <c r="Q35" s="67"/>
      <c r="R35" s="67"/>
      <c r="S35" s="67"/>
      <c r="T35" s="67"/>
      <c r="U35" s="95"/>
      <c r="V35" s="67"/>
      <c r="W35" s="67"/>
      <c r="X35" s="67"/>
      <c r="Y35" s="67"/>
      <c r="Z35" s="67"/>
      <c r="AA35" s="67">
        <f t="shared" si="0"/>
        <v>64.23</v>
      </c>
    </row>
    <row r="36" spans="1:27" s="87" customFormat="1" x14ac:dyDescent="0.3">
      <c r="A36" s="96"/>
      <c r="B36" s="75" t="s">
        <v>89</v>
      </c>
      <c r="C36" s="97">
        <v>45897</v>
      </c>
      <c r="D36" s="98" t="s">
        <v>87</v>
      </c>
      <c r="E36" s="99" t="s">
        <v>84</v>
      </c>
      <c r="F36" s="100">
        <v>64.23</v>
      </c>
      <c r="G36" s="101"/>
      <c r="H36" s="86"/>
      <c r="I36" s="86"/>
      <c r="J36" s="86"/>
      <c r="K36" s="86"/>
      <c r="L36" s="86"/>
      <c r="M36" s="86"/>
      <c r="N36" s="86"/>
      <c r="O36" s="86">
        <v>64.23</v>
      </c>
      <c r="P36" s="86"/>
      <c r="Q36" s="86"/>
      <c r="R36" s="86"/>
      <c r="S36" s="86"/>
      <c r="T36" s="86"/>
      <c r="U36" s="102"/>
      <c r="V36" s="86"/>
      <c r="W36" s="86"/>
      <c r="X36" s="86"/>
      <c r="Y36" s="86"/>
      <c r="Z36" s="86"/>
      <c r="AA36" s="86">
        <f t="shared" si="0"/>
        <v>64.23</v>
      </c>
    </row>
    <row r="37" spans="1:27" s="71" customFormat="1" x14ac:dyDescent="0.3">
      <c r="A37" s="70"/>
      <c r="B37" s="74" t="s">
        <v>89</v>
      </c>
      <c r="C37" s="72">
        <v>45901</v>
      </c>
      <c r="D37" s="27" t="s">
        <v>113</v>
      </c>
      <c r="E37" s="80">
        <v>1556</v>
      </c>
      <c r="F37" s="84">
        <v>217.58</v>
      </c>
      <c r="G37" s="79">
        <v>9.6</v>
      </c>
      <c r="H37" s="23"/>
      <c r="I37" s="23"/>
      <c r="J37" s="23"/>
      <c r="K37" s="23">
        <v>207.98</v>
      </c>
      <c r="L37" s="23"/>
      <c r="M37" s="23"/>
      <c r="N37" s="23"/>
      <c r="O37" s="23"/>
      <c r="P37" s="23"/>
      <c r="Q37" s="23"/>
      <c r="R37" s="23"/>
      <c r="S37" s="23"/>
      <c r="T37" s="23"/>
      <c r="U37" s="29"/>
      <c r="V37" s="23"/>
      <c r="W37" s="23"/>
      <c r="X37" s="23"/>
      <c r="Y37" s="23"/>
      <c r="Z37" s="23"/>
      <c r="AA37" s="23">
        <f t="shared" si="0"/>
        <v>217.57999999999998</v>
      </c>
    </row>
    <row r="38" spans="1:27" s="81" customFormat="1" x14ac:dyDescent="0.3">
      <c r="A38" s="70"/>
      <c r="B38" s="74" t="s">
        <v>89</v>
      </c>
      <c r="C38" s="72">
        <v>45901</v>
      </c>
      <c r="D38" s="27" t="s">
        <v>85</v>
      </c>
      <c r="E38" s="80">
        <v>1557</v>
      </c>
      <c r="F38" s="84">
        <v>14</v>
      </c>
      <c r="G38" s="79"/>
      <c r="H38" s="23"/>
      <c r="I38" s="23"/>
      <c r="J38" s="23">
        <v>14</v>
      </c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9"/>
      <c r="V38" s="23"/>
      <c r="W38" s="23"/>
      <c r="X38" s="23"/>
      <c r="Y38" s="23"/>
      <c r="Z38" s="23"/>
      <c r="AA38" s="67">
        <f t="shared" si="0"/>
        <v>14</v>
      </c>
    </row>
    <row r="39" spans="1:27" s="87" customFormat="1" x14ac:dyDescent="0.3">
      <c r="A39" s="70"/>
      <c r="B39" s="74" t="s">
        <v>89</v>
      </c>
      <c r="C39" s="72">
        <v>45901</v>
      </c>
      <c r="D39" s="27" t="s">
        <v>114</v>
      </c>
      <c r="E39" s="80">
        <v>1558</v>
      </c>
      <c r="F39" s="84">
        <v>252</v>
      </c>
      <c r="G39" s="79">
        <v>42</v>
      </c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>
        <v>210</v>
      </c>
      <c r="U39" s="29"/>
      <c r="V39" s="23"/>
      <c r="W39" s="23"/>
      <c r="X39" s="23"/>
      <c r="Y39" s="23"/>
      <c r="Z39" s="23"/>
      <c r="AA39" s="86">
        <f t="shared" si="0"/>
        <v>252</v>
      </c>
    </row>
    <row r="40" spans="1:27" s="71" customFormat="1" x14ac:dyDescent="0.3">
      <c r="A40" s="70"/>
      <c r="B40" s="74" t="s">
        <v>89</v>
      </c>
      <c r="C40" s="72">
        <v>45901</v>
      </c>
      <c r="D40" s="27" t="s">
        <v>86</v>
      </c>
      <c r="E40" s="80">
        <v>1559</v>
      </c>
      <c r="F40" s="84">
        <v>68.55</v>
      </c>
      <c r="G40" s="79">
        <v>5.82</v>
      </c>
      <c r="H40" s="23"/>
      <c r="I40" s="23">
        <v>62.73</v>
      </c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9"/>
      <c r="V40" s="23"/>
      <c r="W40" s="23"/>
      <c r="X40" s="23"/>
      <c r="Y40" s="23"/>
      <c r="Z40" s="23"/>
      <c r="AA40" s="23">
        <f t="shared" si="0"/>
        <v>68.55</v>
      </c>
    </row>
    <row r="41" spans="1:27" s="81" customFormat="1" x14ac:dyDescent="0.3">
      <c r="A41" s="88"/>
      <c r="B41" s="89" t="s">
        <v>89</v>
      </c>
      <c r="C41" s="90">
        <v>45928</v>
      </c>
      <c r="D41" s="91" t="s">
        <v>87</v>
      </c>
      <c r="E41" s="92" t="s">
        <v>84</v>
      </c>
      <c r="F41" s="93">
        <v>64.23</v>
      </c>
      <c r="G41" s="94"/>
      <c r="H41" s="67"/>
      <c r="I41" s="67"/>
      <c r="J41" s="67"/>
      <c r="K41" s="67"/>
      <c r="L41" s="67"/>
      <c r="M41" s="67"/>
      <c r="N41" s="67"/>
      <c r="O41" s="67">
        <v>64.23</v>
      </c>
      <c r="P41" s="67"/>
      <c r="Q41" s="67"/>
      <c r="R41" s="67"/>
      <c r="S41" s="67"/>
      <c r="T41" s="67"/>
      <c r="U41" s="95"/>
      <c r="V41" s="67"/>
      <c r="W41" s="67"/>
      <c r="X41" s="67"/>
      <c r="Y41" s="67"/>
      <c r="Z41" s="67"/>
      <c r="AA41" s="67">
        <f t="shared" si="0"/>
        <v>64.23</v>
      </c>
    </row>
    <row r="42" spans="1:27" s="71" customFormat="1" x14ac:dyDescent="0.3">
      <c r="A42" s="70"/>
      <c r="B42" s="74" t="s">
        <v>89</v>
      </c>
      <c r="C42" s="72">
        <v>45936</v>
      </c>
      <c r="D42" s="27" t="s">
        <v>105</v>
      </c>
      <c r="E42" s="80">
        <v>1560</v>
      </c>
      <c r="F42" s="84">
        <v>180</v>
      </c>
      <c r="G42" s="79"/>
      <c r="H42" s="23"/>
      <c r="I42" s="23"/>
      <c r="J42" s="23"/>
      <c r="K42" s="23"/>
      <c r="L42" s="23"/>
      <c r="M42" s="23"/>
      <c r="N42" s="23"/>
      <c r="O42" s="23"/>
      <c r="P42" s="23">
        <v>180</v>
      </c>
      <c r="Q42" s="23"/>
      <c r="R42" s="23"/>
      <c r="S42" s="23"/>
      <c r="T42" s="23"/>
      <c r="U42" s="29"/>
      <c r="V42" s="23"/>
      <c r="W42" s="23"/>
      <c r="X42" s="23"/>
      <c r="Y42" s="23"/>
      <c r="Z42" s="23"/>
      <c r="AA42" s="23">
        <f t="shared" si="0"/>
        <v>180</v>
      </c>
    </row>
    <row r="43" spans="1:27" s="71" customFormat="1" x14ac:dyDescent="0.3">
      <c r="A43" s="70"/>
      <c r="B43" s="74" t="s">
        <v>89</v>
      </c>
      <c r="C43" s="72">
        <v>45936</v>
      </c>
      <c r="D43" s="27" t="s">
        <v>90</v>
      </c>
      <c r="E43" s="80">
        <v>1561</v>
      </c>
      <c r="F43" s="84">
        <v>2032.14</v>
      </c>
      <c r="G43" s="79"/>
      <c r="H43" s="23">
        <v>2032.14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9"/>
      <c r="V43" s="23"/>
      <c r="W43" s="23"/>
      <c r="X43" s="23"/>
      <c r="Y43" s="23"/>
      <c r="Z43" s="23"/>
      <c r="AA43" s="23">
        <f t="shared" si="0"/>
        <v>2032.14</v>
      </c>
    </row>
    <row r="44" spans="1:27" s="71" customFormat="1" x14ac:dyDescent="0.3">
      <c r="A44" s="70"/>
      <c r="B44" s="74" t="s">
        <v>89</v>
      </c>
      <c r="C44" s="72">
        <v>45936</v>
      </c>
      <c r="D44" s="27" t="s">
        <v>85</v>
      </c>
      <c r="E44" s="80">
        <v>1562</v>
      </c>
      <c r="F44" s="84">
        <v>18</v>
      </c>
      <c r="G44" s="79"/>
      <c r="H44" s="23"/>
      <c r="I44" s="23"/>
      <c r="J44" s="23">
        <v>18</v>
      </c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9"/>
      <c r="V44" s="23"/>
      <c r="W44" s="23"/>
      <c r="X44" s="23"/>
      <c r="Y44" s="23"/>
      <c r="Z44" s="23"/>
      <c r="AA44" s="23">
        <f t="shared" si="0"/>
        <v>18</v>
      </c>
    </row>
    <row r="45" spans="1:27" s="81" customFormat="1" x14ac:dyDescent="0.3">
      <c r="A45" s="70"/>
      <c r="B45" s="74" t="s">
        <v>89</v>
      </c>
      <c r="C45" s="72">
        <v>45936</v>
      </c>
      <c r="D45" s="27" t="s">
        <v>111</v>
      </c>
      <c r="E45" s="80">
        <v>1563</v>
      </c>
      <c r="F45" s="84">
        <v>189</v>
      </c>
      <c r="G45" s="79"/>
      <c r="H45" s="23"/>
      <c r="I45" s="23">
        <v>189</v>
      </c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9"/>
      <c r="V45" s="23"/>
      <c r="W45" s="23"/>
      <c r="X45" s="23"/>
      <c r="Y45" s="23"/>
      <c r="Z45" s="23"/>
      <c r="AA45" s="67">
        <f t="shared" si="0"/>
        <v>189</v>
      </c>
    </row>
    <row r="46" spans="1:27" s="71" customFormat="1" x14ac:dyDescent="0.3">
      <c r="A46" s="70"/>
      <c r="B46" s="74" t="s">
        <v>89</v>
      </c>
      <c r="C46" s="72">
        <v>45936</v>
      </c>
      <c r="D46" s="27" t="s">
        <v>102</v>
      </c>
      <c r="E46" s="80">
        <v>1564</v>
      </c>
      <c r="F46" s="84">
        <v>20616</v>
      </c>
      <c r="G46" s="79">
        <v>3436</v>
      </c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9">
        <v>17180</v>
      </c>
      <c r="V46" s="23"/>
      <c r="W46" s="23"/>
      <c r="X46" s="23"/>
      <c r="Y46" s="23"/>
      <c r="Z46" s="23"/>
      <c r="AA46" s="23">
        <f t="shared" si="0"/>
        <v>20616</v>
      </c>
    </row>
    <row r="47" spans="1:27" s="71" customFormat="1" x14ac:dyDescent="0.3">
      <c r="A47" s="70"/>
      <c r="B47" s="74" t="s">
        <v>89</v>
      </c>
      <c r="C47" s="72">
        <v>45936</v>
      </c>
      <c r="D47" s="27" t="s">
        <v>92</v>
      </c>
      <c r="E47" s="80">
        <v>1565</v>
      </c>
      <c r="F47" s="84">
        <v>32.99</v>
      </c>
      <c r="G47" s="79">
        <v>5.5</v>
      </c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>
        <v>27.49</v>
      </c>
      <c r="S47" s="23"/>
      <c r="T47" s="23"/>
      <c r="U47" s="29"/>
      <c r="V47" s="23"/>
      <c r="W47" s="23"/>
      <c r="X47" s="23"/>
      <c r="Y47" s="23"/>
      <c r="Z47" s="23"/>
      <c r="AA47" s="23">
        <f t="shared" si="0"/>
        <v>32.989999999999995</v>
      </c>
    </row>
    <row r="48" spans="1:27" s="71" customFormat="1" x14ac:dyDescent="0.3">
      <c r="A48" s="70"/>
      <c r="B48" s="74" t="s">
        <v>89</v>
      </c>
      <c r="C48" s="72">
        <v>45936</v>
      </c>
      <c r="D48" s="27" t="s">
        <v>108</v>
      </c>
      <c r="E48" s="80">
        <v>1566</v>
      </c>
      <c r="F48" s="84">
        <v>900</v>
      </c>
      <c r="G48" s="79"/>
      <c r="H48" s="23"/>
      <c r="I48" s="23"/>
      <c r="J48" s="23"/>
      <c r="K48" s="23"/>
      <c r="L48" s="23"/>
      <c r="M48" s="23"/>
      <c r="N48" s="23"/>
      <c r="O48" s="23"/>
      <c r="P48" s="23">
        <v>900</v>
      </c>
      <c r="Q48" s="23"/>
      <c r="R48" s="23"/>
      <c r="S48" s="23"/>
      <c r="T48" s="23"/>
      <c r="U48" s="29"/>
      <c r="V48" s="23"/>
      <c r="W48" s="23"/>
      <c r="X48" s="23"/>
      <c r="Y48" s="23"/>
      <c r="Z48" s="23"/>
      <c r="AA48" s="23">
        <f t="shared" si="0"/>
        <v>900</v>
      </c>
    </row>
    <row r="49" spans="1:27" s="71" customFormat="1" x14ac:dyDescent="0.3">
      <c r="A49" s="70"/>
      <c r="B49" s="74" t="s">
        <v>89</v>
      </c>
      <c r="C49" s="72">
        <v>45936</v>
      </c>
      <c r="D49" s="27" t="s">
        <v>115</v>
      </c>
      <c r="E49" s="80">
        <v>1567</v>
      </c>
      <c r="F49" s="84">
        <v>300</v>
      </c>
      <c r="G49" s="79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9">
        <v>300</v>
      </c>
      <c r="V49" s="23"/>
      <c r="W49" s="23"/>
      <c r="X49" s="23"/>
      <c r="Y49" s="23"/>
      <c r="Z49" s="23"/>
      <c r="AA49" s="23">
        <f t="shared" si="0"/>
        <v>300</v>
      </c>
    </row>
    <row r="50" spans="1:27" s="81" customFormat="1" x14ac:dyDescent="0.3">
      <c r="A50" s="88"/>
      <c r="B50" s="89" t="s">
        <v>89</v>
      </c>
      <c r="C50" s="90">
        <v>45960</v>
      </c>
      <c r="D50" s="91" t="s">
        <v>87</v>
      </c>
      <c r="E50" s="92" t="s">
        <v>84</v>
      </c>
      <c r="F50" s="93">
        <v>64.23</v>
      </c>
      <c r="G50" s="94"/>
      <c r="H50" s="67"/>
      <c r="I50" s="67"/>
      <c r="J50" s="67"/>
      <c r="K50" s="67"/>
      <c r="L50" s="67"/>
      <c r="M50" s="67"/>
      <c r="N50" s="67"/>
      <c r="O50" s="67">
        <v>64.23</v>
      </c>
      <c r="P50" s="67"/>
      <c r="Q50" s="67"/>
      <c r="R50" s="67"/>
      <c r="S50" s="67"/>
      <c r="T50" s="67"/>
      <c r="U50" s="95"/>
      <c r="V50" s="67"/>
      <c r="W50" s="67"/>
      <c r="X50" s="67"/>
      <c r="Y50" s="67"/>
      <c r="Z50" s="67"/>
      <c r="AA50" s="67">
        <f t="shared" si="0"/>
        <v>64.23</v>
      </c>
    </row>
    <row r="51" spans="1:27" s="71" customFormat="1" x14ac:dyDescent="0.3">
      <c r="A51" s="70"/>
      <c r="B51" s="74" t="s">
        <v>89</v>
      </c>
      <c r="C51" s="72">
        <v>45964</v>
      </c>
      <c r="D51" s="27" t="s">
        <v>116</v>
      </c>
      <c r="E51" s="80">
        <v>1568</v>
      </c>
      <c r="F51" s="84">
        <v>3480</v>
      </c>
      <c r="G51" s="79">
        <v>580</v>
      </c>
      <c r="H51" s="23"/>
      <c r="I51" s="23"/>
      <c r="J51" s="23"/>
      <c r="K51" s="23"/>
      <c r="L51" s="23">
        <v>2900</v>
      </c>
      <c r="M51" s="23"/>
      <c r="N51" s="23"/>
      <c r="O51" s="23"/>
      <c r="P51" s="23"/>
      <c r="Q51" s="23"/>
      <c r="R51" s="23"/>
      <c r="S51" s="23"/>
      <c r="T51" s="23"/>
      <c r="U51" s="29"/>
      <c r="V51" s="23"/>
      <c r="W51" s="23"/>
      <c r="X51" s="23"/>
      <c r="Y51" s="23"/>
      <c r="Z51" s="23"/>
      <c r="AA51" s="23">
        <f t="shared" si="0"/>
        <v>3480</v>
      </c>
    </row>
    <row r="52" spans="1:27" s="71" customFormat="1" x14ac:dyDescent="0.3">
      <c r="A52" s="70"/>
      <c r="B52" s="74" t="s">
        <v>89</v>
      </c>
      <c r="C52" s="72">
        <v>45964</v>
      </c>
      <c r="D52" s="27" t="s">
        <v>86</v>
      </c>
      <c r="E52" s="80">
        <v>1569</v>
      </c>
      <c r="F52" s="84">
        <v>33.6</v>
      </c>
      <c r="G52" s="79"/>
      <c r="H52" s="23"/>
      <c r="I52" s="23">
        <v>33.6</v>
      </c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9"/>
      <c r="V52" s="23"/>
      <c r="W52" s="23"/>
      <c r="X52" s="23"/>
      <c r="Y52" s="23"/>
      <c r="Z52" s="23"/>
      <c r="AA52" s="23">
        <f t="shared" si="0"/>
        <v>33.6</v>
      </c>
    </row>
    <row r="53" spans="1:27" s="71" customFormat="1" x14ac:dyDescent="0.3">
      <c r="A53" s="70"/>
      <c r="B53" s="74" t="s">
        <v>89</v>
      </c>
      <c r="C53" s="72">
        <v>45964</v>
      </c>
      <c r="D53" s="27" t="s">
        <v>85</v>
      </c>
      <c r="E53" s="80">
        <v>1570</v>
      </c>
      <c r="F53" s="84">
        <v>21</v>
      </c>
      <c r="G53" s="79"/>
      <c r="H53" s="23"/>
      <c r="I53" s="23"/>
      <c r="J53" s="23">
        <v>21</v>
      </c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9"/>
      <c r="V53" s="23"/>
      <c r="W53" s="23"/>
      <c r="X53" s="23"/>
      <c r="Y53" s="23"/>
      <c r="Z53" s="23"/>
      <c r="AA53" s="23">
        <f t="shared" si="0"/>
        <v>21</v>
      </c>
    </row>
    <row r="54" spans="1:27" s="71" customFormat="1" x14ac:dyDescent="0.3">
      <c r="A54" s="70"/>
      <c r="B54" s="74"/>
      <c r="C54" s="103">
        <v>45964</v>
      </c>
      <c r="D54" s="104" t="s">
        <v>93</v>
      </c>
      <c r="E54" s="105">
        <v>1571</v>
      </c>
      <c r="F54" s="84"/>
      <c r="G54" s="79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9"/>
      <c r="V54" s="23"/>
      <c r="W54" s="23"/>
      <c r="X54" s="23"/>
      <c r="Y54" s="23"/>
      <c r="Z54" s="23"/>
      <c r="AA54" s="23">
        <f t="shared" si="0"/>
        <v>0</v>
      </c>
    </row>
    <row r="55" spans="1:27" s="81" customFormat="1" x14ac:dyDescent="0.3">
      <c r="A55" s="88"/>
      <c r="B55" s="89" t="s">
        <v>89</v>
      </c>
      <c r="C55" s="90">
        <v>45979</v>
      </c>
      <c r="D55" s="91" t="s">
        <v>87</v>
      </c>
      <c r="E55" s="92" t="s">
        <v>84</v>
      </c>
      <c r="F55" s="93">
        <v>124.47</v>
      </c>
      <c r="G55" s="94"/>
      <c r="H55" s="67"/>
      <c r="I55" s="67"/>
      <c r="J55" s="67"/>
      <c r="K55" s="67"/>
      <c r="L55" s="67"/>
      <c r="M55" s="67"/>
      <c r="N55" s="93"/>
      <c r="O55" s="67">
        <v>124.47</v>
      </c>
      <c r="P55" s="67"/>
      <c r="Q55" s="67"/>
      <c r="R55" s="67"/>
      <c r="S55" s="67"/>
      <c r="T55" s="67"/>
      <c r="U55" s="95"/>
      <c r="V55" s="67"/>
      <c r="W55" s="67"/>
      <c r="X55" s="67"/>
      <c r="Y55" s="67"/>
      <c r="Z55" s="67"/>
      <c r="AA55" s="67">
        <f t="shared" si="0"/>
        <v>124.47</v>
      </c>
    </row>
    <row r="56" spans="1:27" s="81" customFormat="1" x14ac:dyDescent="0.3">
      <c r="A56" s="70"/>
      <c r="B56" s="74" t="s">
        <v>89</v>
      </c>
      <c r="C56" s="72">
        <v>45992</v>
      </c>
      <c r="D56" s="27" t="s">
        <v>85</v>
      </c>
      <c r="E56" s="80">
        <v>1572</v>
      </c>
      <c r="F56" s="84">
        <v>16.5</v>
      </c>
      <c r="G56" s="79"/>
      <c r="H56" s="84"/>
      <c r="I56" s="23"/>
      <c r="J56" s="23">
        <v>16.5</v>
      </c>
      <c r="K56" s="23"/>
      <c r="L56" s="23"/>
      <c r="M56" s="23"/>
      <c r="N56" s="84"/>
      <c r="O56" s="23"/>
      <c r="P56" s="23"/>
      <c r="Q56" s="23"/>
      <c r="R56" s="23"/>
      <c r="S56" s="23"/>
      <c r="T56" s="23"/>
      <c r="U56" s="29"/>
      <c r="V56" s="23"/>
      <c r="W56" s="23"/>
      <c r="X56" s="23"/>
      <c r="Y56" s="23"/>
      <c r="Z56" s="23"/>
      <c r="AA56" s="67">
        <f t="shared" si="0"/>
        <v>16.5</v>
      </c>
    </row>
    <row r="57" spans="1:27" s="71" customFormat="1" x14ac:dyDescent="0.3">
      <c r="A57" s="70"/>
      <c r="B57" s="74" t="s">
        <v>89</v>
      </c>
      <c r="C57" s="72">
        <v>45992</v>
      </c>
      <c r="D57" s="27" t="s">
        <v>105</v>
      </c>
      <c r="E57" s="80">
        <v>1573</v>
      </c>
      <c r="F57" s="84">
        <v>230</v>
      </c>
      <c r="G57" s="79"/>
      <c r="H57" s="84"/>
      <c r="I57" s="23"/>
      <c r="J57" s="23"/>
      <c r="K57" s="23"/>
      <c r="L57" s="23"/>
      <c r="M57" s="23"/>
      <c r="N57" s="84"/>
      <c r="O57" s="23"/>
      <c r="P57" s="23">
        <v>230</v>
      </c>
      <c r="Q57" s="23"/>
      <c r="R57" s="23"/>
      <c r="S57" s="23"/>
      <c r="T57" s="23"/>
      <c r="U57" s="29"/>
      <c r="V57" s="23"/>
      <c r="W57" s="23"/>
      <c r="X57" s="23"/>
      <c r="Y57" s="23"/>
      <c r="Z57" s="23"/>
      <c r="AA57" s="23">
        <f t="shared" si="0"/>
        <v>230</v>
      </c>
    </row>
    <row r="58" spans="1:27" s="71" customFormat="1" x14ac:dyDescent="0.3">
      <c r="A58" s="70"/>
      <c r="B58" s="74" t="s">
        <v>89</v>
      </c>
      <c r="C58" s="72">
        <v>45992</v>
      </c>
      <c r="D58" s="27" t="s">
        <v>108</v>
      </c>
      <c r="E58" s="80">
        <v>1574</v>
      </c>
      <c r="F58" s="84">
        <v>900</v>
      </c>
      <c r="G58" s="79"/>
      <c r="H58" s="84"/>
      <c r="I58" s="23"/>
      <c r="J58" s="23"/>
      <c r="K58" s="23"/>
      <c r="L58" s="23"/>
      <c r="M58" s="23"/>
      <c r="N58" s="84"/>
      <c r="O58" s="23"/>
      <c r="P58" s="23">
        <v>900</v>
      </c>
      <c r="Q58" s="23"/>
      <c r="R58" s="23"/>
      <c r="S58" s="23"/>
      <c r="T58" s="23"/>
      <c r="U58" s="29"/>
      <c r="V58" s="23"/>
      <c r="W58" s="23"/>
      <c r="X58" s="23"/>
      <c r="Y58" s="23"/>
      <c r="Z58" s="23"/>
      <c r="AA58" s="23">
        <f t="shared" si="0"/>
        <v>900</v>
      </c>
    </row>
    <row r="59" spans="1:27" s="71" customFormat="1" x14ac:dyDescent="0.3">
      <c r="A59" s="70"/>
      <c r="B59" s="74" t="s">
        <v>89</v>
      </c>
      <c r="C59" s="72">
        <v>46000</v>
      </c>
      <c r="D59" s="27" t="s">
        <v>117</v>
      </c>
      <c r="E59" s="80">
        <v>1575</v>
      </c>
      <c r="F59" s="84">
        <v>990</v>
      </c>
      <c r="G59" s="79">
        <v>165</v>
      </c>
      <c r="H59" s="84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9"/>
      <c r="V59" s="23"/>
      <c r="W59" s="23"/>
      <c r="X59" s="23"/>
      <c r="Y59" s="23">
        <v>825</v>
      </c>
      <c r="Z59" s="23"/>
      <c r="AA59" s="23">
        <f t="shared" si="0"/>
        <v>990</v>
      </c>
    </row>
    <row r="60" spans="1:27" s="81" customFormat="1" x14ac:dyDescent="0.3">
      <c r="A60" s="88"/>
      <c r="B60" s="89" t="s">
        <v>89</v>
      </c>
      <c r="C60" s="90">
        <v>46007</v>
      </c>
      <c r="D60" s="91" t="s">
        <v>87</v>
      </c>
      <c r="E60" s="92" t="s">
        <v>84</v>
      </c>
      <c r="F60" s="93">
        <v>1.55</v>
      </c>
      <c r="G60" s="94"/>
      <c r="H60" s="67"/>
      <c r="I60" s="67"/>
      <c r="J60" s="67"/>
      <c r="K60" s="67"/>
      <c r="L60" s="67"/>
      <c r="M60" s="67"/>
      <c r="N60" s="67"/>
      <c r="O60" s="67">
        <v>1.55</v>
      </c>
      <c r="P60" s="67"/>
      <c r="Q60" s="67"/>
      <c r="R60" s="67"/>
      <c r="S60" s="67"/>
      <c r="T60" s="67"/>
      <c r="U60" s="95"/>
      <c r="V60" s="67"/>
      <c r="W60" s="67"/>
      <c r="X60" s="67"/>
      <c r="Y60" s="67"/>
      <c r="Z60" s="67"/>
      <c r="AA60" s="67">
        <f t="shared" si="0"/>
        <v>1.55</v>
      </c>
    </row>
    <row r="61" spans="1:27" s="71" customFormat="1" x14ac:dyDescent="0.3">
      <c r="A61" s="70"/>
      <c r="B61" s="74" t="s">
        <v>122</v>
      </c>
      <c r="C61" s="72">
        <v>46028</v>
      </c>
      <c r="D61" s="27" t="s">
        <v>85</v>
      </c>
      <c r="E61" s="80">
        <v>1576</v>
      </c>
      <c r="F61" s="79">
        <v>19</v>
      </c>
      <c r="G61" s="79"/>
      <c r="H61" s="23"/>
      <c r="I61" s="23"/>
      <c r="J61" s="23">
        <v>19</v>
      </c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9"/>
      <c r="V61" s="23"/>
      <c r="W61" s="23"/>
      <c r="X61" s="23"/>
      <c r="Y61" s="23"/>
      <c r="Z61" s="23"/>
      <c r="AA61" s="23">
        <f t="shared" si="0"/>
        <v>19</v>
      </c>
    </row>
    <row r="62" spans="1:27" s="71" customFormat="1" x14ac:dyDescent="0.3">
      <c r="A62" s="70"/>
      <c r="B62" s="74" t="s">
        <v>122</v>
      </c>
      <c r="C62" s="72">
        <v>46028</v>
      </c>
      <c r="D62" s="27" t="s">
        <v>119</v>
      </c>
      <c r="E62" s="80">
        <v>1577</v>
      </c>
      <c r="F62" s="79">
        <v>95</v>
      </c>
      <c r="G62" s="79"/>
      <c r="H62" s="23"/>
      <c r="I62" s="23"/>
      <c r="J62" s="23"/>
      <c r="K62" s="23"/>
      <c r="L62" s="23"/>
      <c r="M62" s="23"/>
      <c r="N62" s="23"/>
      <c r="O62" s="23"/>
      <c r="P62" s="23">
        <v>95</v>
      </c>
      <c r="Q62" s="23"/>
      <c r="R62" s="23"/>
      <c r="S62" s="23"/>
      <c r="T62" s="23"/>
      <c r="U62" s="29"/>
      <c r="V62" s="23"/>
      <c r="W62" s="23"/>
      <c r="X62" s="23"/>
      <c r="Y62" s="23"/>
      <c r="Z62" s="23"/>
      <c r="AA62" s="23">
        <f t="shared" si="0"/>
        <v>95</v>
      </c>
    </row>
    <row r="63" spans="1:27" s="71" customFormat="1" x14ac:dyDescent="0.3">
      <c r="A63" s="70"/>
      <c r="B63" s="74"/>
      <c r="C63" s="72">
        <v>46028</v>
      </c>
      <c r="D63" s="27" t="s">
        <v>93</v>
      </c>
      <c r="E63" s="80">
        <v>1578</v>
      </c>
      <c r="F63" s="79"/>
      <c r="G63" s="79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9"/>
      <c r="V63" s="23"/>
      <c r="W63" s="23"/>
      <c r="X63" s="23"/>
      <c r="Y63" s="23"/>
      <c r="Z63" s="23"/>
      <c r="AA63" s="23">
        <f t="shared" si="0"/>
        <v>0</v>
      </c>
    </row>
    <row r="64" spans="1:27" s="71" customFormat="1" x14ac:dyDescent="0.3">
      <c r="A64" s="70"/>
      <c r="B64" s="74" t="s">
        <v>122</v>
      </c>
      <c r="C64" s="72">
        <v>46028</v>
      </c>
      <c r="D64" s="27" t="s">
        <v>107</v>
      </c>
      <c r="E64" s="80">
        <v>1579</v>
      </c>
      <c r="F64" s="79">
        <v>114.2</v>
      </c>
      <c r="G64" s="79"/>
      <c r="H64" s="23"/>
      <c r="I64" s="23"/>
      <c r="J64" s="23"/>
      <c r="K64" s="23"/>
      <c r="L64" s="23"/>
      <c r="M64" s="23"/>
      <c r="N64" s="23"/>
      <c r="O64" s="23">
        <v>114.2</v>
      </c>
      <c r="P64" s="23"/>
      <c r="Q64" s="23"/>
      <c r="R64" s="23"/>
      <c r="S64" s="23"/>
      <c r="T64" s="23"/>
      <c r="U64" s="29"/>
      <c r="V64" s="23"/>
      <c r="W64" s="23"/>
      <c r="X64" s="23"/>
      <c r="Y64" s="23"/>
      <c r="Z64" s="23"/>
      <c r="AA64" s="23">
        <f t="shared" si="0"/>
        <v>114.2</v>
      </c>
    </row>
    <row r="65" spans="1:27" s="81" customFormat="1" x14ac:dyDescent="0.3">
      <c r="A65" s="70"/>
      <c r="B65" s="74" t="s">
        <v>122</v>
      </c>
      <c r="C65" s="72">
        <v>46028</v>
      </c>
      <c r="D65" s="27" t="s">
        <v>120</v>
      </c>
      <c r="E65" s="80">
        <v>1580</v>
      </c>
      <c r="F65" s="79">
        <v>2502</v>
      </c>
      <c r="G65" s="79">
        <v>417</v>
      </c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9"/>
      <c r="V65" s="23"/>
      <c r="W65" s="23"/>
      <c r="X65" s="23"/>
      <c r="Y65" s="23"/>
      <c r="Z65" s="23">
        <v>2085</v>
      </c>
      <c r="AA65" s="67">
        <f t="shared" si="0"/>
        <v>2502</v>
      </c>
    </row>
    <row r="66" spans="1:27" s="81" customFormat="1" x14ac:dyDescent="0.3">
      <c r="A66" s="88"/>
      <c r="B66" s="89" t="s">
        <v>122</v>
      </c>
      <c r="C66" s="90">
        <v>46028</v>
      </c>
      <c r="D66" s="91" t="s">
        <v>121</v>
      </c>
      <c r="E66" s="92">
        <v>1581</v>
      </c>
      <c r="F66" s="94">
        <v>450</v>
      </c>
      <c r="G66" s="94"/>
      <c r="H66" s="67"/>
      <c r="I66" s="67"/>
      <c r="J66" s="67"/>
      <c r="K66" s="67"/>
      <c r="L66" s="67"/>
      <c r="M66" s="67"/>
      <c r="N66" s="67"/>
      <c r="O66" s="67"/>
      <c r="P66" s="67">
        <v>450</v>
      </c>
      <c r="Q66" s="67"/>
      <c r="R66" s="67"/>
      <c r="S66" s="67"/>
      <c r="T66" s="67"/>
      <c r="U66" s="95"/>
      <c r="V66" s="67"/>
      <c r="W66" s="67"/>
      <c r="X66" s="67"/>
      <c r="Y66" s="67"/>
      <c r="Z66" s="67"/>
      <c r="AA66" s="67">
        <f t="shared" si="0"/>
        <v>450</v>
      </c>
    </row>
    <row r="67" spans="1:27" s="71" customFormat="1" x14ac:dyDescent="0.3">
      <c r="A67" s="70"/>
      <c r="B67" s="74" t="s">
        <v>122</v>
      </c>
      <c r="C67" s="106">
        <v>46055</v>
      </c>
      <c r="D67" s="27" t="s">
        <v>123</v>
      </c>
      <c r="E67" s="80">
        <v>1582</v>
      </c>
      <c r="F67" s="79">
        <v>45.6</v>
      </c>
      <c r="G67" s="79">
        <v>7.6</v>
      </c>
      <c r="H67" s="23"/>
      <c r="I67" s="23"/>
      <c r="J67" s="23"/>
      <c r="K67" s="23"/>
      <c r="L67" s="23">
        <v>38</v>
      </c>
      <c r="M67" s="23"/>
      <c r="N67" s="23"/>
      <c r="O67" s="23"/>
      <c r="P67" s="23"/>
      <c r="Q67" s="23"/>
      <c r="R67" s="23"/>
      <c r="S67" s="23"/>
      <c r="T67" s="23"/>
      <c r="U67" s="29"/>
      <c r="V67" s="23"/>
      <c r="W67" s="23"/>
      <c r="X67" s="23"/>
      <c r="Y67" s="23"/>
      <c r="Z67" s="23"/>
      <c r="AA67" s="23">
        <f t="shared" si="0"/>
        <v>45.6</v>
      </c>
    </row>
    <row r="68" spans="1:27" s="71" customFormat="1" x14ac:dyDescent="0.3">
      <c r="A68" s="70"/>
      <c r="B68" s="74" t="s">
        <v>122</v>
      </c>
      <c r="C68" s="72">
        <v>46055</v>
      </c>
      <c r="D68" s="27" t="s">
        <v>85</v>
      </c>
      <c r="E68" s="80">
        <v>1583</v>
      </c>
      <c r="F68" s="79">
        <v>9</v>
      </c>
      <c r="G68" s="79"/>
      <c r="H68" s="23"/>
      <c r="I68" s="23"/>
      <c r="J68" s="23">
        <v>9</v>
      </c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9"/>
      <c r="V68" s="23"/>
      <c r="W68" s="23"/>
      <c r="X68" s="23"/>
      <c r="Y68" s="23"/>
      <c r="Z68" s="23"/>
      <c r="AA68" s="23">
        <f t="shared" si="0"/>
        <v>9</v>
      </c>
    </row>
    <row r="69" spans="1:27" s="81" customFormat="1" x14ac:dyDescent="0.3">
      <c r="A69" s="88"/>
      <c r="B69" s="89" t="s">
        <v>122</v>
      </c>
      <c r="C69" s="90">
        <v>46073</v>
      </c>
      <c r="D69" s="91" t="s">
        <v>125</v>
      </c>
      <c r="E69" s="92" t="s">
        <v>84</v>
      </c>
      <c r="F69" s="94">
        <v>6.18</v>
      </c>
      <c r="G69" s="94">
        <v>0.28999999999999998</v>
      </c>
      <c r="H69" s="67"/>
      <c r="I69" s="67"/>
      <c r="J69" s="67"/>
      <c r="K69" s="67"/>
      <c r="L69" s="67"/>
      <c r="M69" s="67"/>
      <c r="N69" s="67"/>
      <c r="O69" s="67">
        <v>5.89</v>
      </c>
      <c r="P69" s="67"/>
      <c r="Q69" s="67"/>
      <c r="R69" s="67"/>
      <c r="S69" s="67"/>
      <c r="T69" s="67"/>
      <c r="U69" s="95"/>
      <c r="V69" s="67"/>
      <c r="W69" s="67"/>
      <c r="X69" s="67"/>
      <c r="Y69" s="67"/>
      <c r="Z69" s="67"/>
      <c r="AA69" s="67">
        <f t="shared" si="0"/>
        <v>6.18</v>
      </c>
    </row>
    <row r="70" spans="1:27" s="71" customFormat="1" x14ac:dyDescent="0.3">
      <c r="A70" s="70"/>
      <c r="B70" s="74" t="s">
        <v>122</v>
      </c>
      <c r="C70" s="72">
        <v>46083</v>
      </c>
      <c r="D70" s="27" t="s">
        <v>124</v>
      </c>
      <c r="E70" s="80">
        <v>1584</v>
      </c>
      <c r="F70" s="79">
        <v>20</v>
      </c>
      <c r="G70" s="79"/>
      <c r="H70" s="23"/>
      <c r="I70" s="23">
        <v>20</v>
      </c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9"/>
      <c r="V70" s="23"/>
      <c r="W70" s="23"/>
      <c r="X70" s="23"/>
      <c r="Y70" s="23"/>
      <c r="Z70" s="23"/>
      <c r="AA70" s="23">
        <f t="shared" si="0"/>
        <v>20</v>
      </c>
    </row>
    <row r="71" spans="1:27" s="71" customFormat="1" x14ac:dyDescent="0.3">
      <c r="A71" s="70"/>
      <c r="B71" s="74" t="s">
        <v>122</v>
      </c>
      <c r="C71" s="72">
        <v>46083</v>
      </c>
      <c r="D71" s="27" t="s">
        <v>85</v>
      </c>
      <c r="E71" s="80">
        <v>1585</v>
      </c>
      <c r="F71" s="79">
        <v>16.5</v>
      </c>
      <c r="G71" s="79"/>
      <c r="H71" s="23"/>
      <c r="I71" s="23"/>
      <c r="J71" s="23">
        <v>16.5</v>
      </c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9"/>
      <c r="V71" s="23"/>
      <c r="W71" s="23"/>
      <c r="X71" s="23"/>
      <c r="Y71" s="23"/>
      <c r="Z71" s="23"/>
      <c r="AA71" s="23">
        <f t="shared" ref="AA71:AA73" si="1">SUM(G71:Z71)</f>
        <v>16.5</v>
      </c>
    </row>
    <row r="72" spans="1:27" s="81" customFormat="1" x14ac:dyDescent="0.3">
      <c r="A72" s="88"/>
      <c r="B72" s="89" t="s">
        <v>122</v>
      </c>
      <c r="C72" s="90">
        <v>46083</v>
      </c>
      <c r="D72" s="91" t="s">
        <v>125</v>
      </c>
      <c r="E72" s="92" t="s">
        <v>84</v>
      </c>
      <c r="F72" s="94">
        <v>11.24</v>
      </c>
      <c r="G72" s="94">
        <v>0.54</v>
      </c>
      <c r="H72" s="67"/>
      <c r="I72" s="67"/>
      <c r="J72" s="67"/>
      <c r="K72" s="67"/>
      <c r="L72" s="67"/>
      <c r="M72" s="67"/>
      <c r="N72" s="67"/>
      <c r="O72" s="67">
        <v>10.7</v>
      </c>
      <c r="P72" s="67"/>
      <c r="Q72" s="67"/>
      <c r="R72" s="67"/>
      <c r="S72" s="67"/>
      <c r="T72" s="67"/>
      <c r="U72" s="95"/>
      <c r="V72" s="67"/>
      <c r="W72" s="67"/>
      <c r="X72" s="67"/>
      <c r="Y72" s="67"/>
      <c r="Z72" s="67"/>
      <c r="AA72" s="67">
        <f t="shared" si="1"/>
        <v>11.239999999999998</v>
      </c>
    </row>
    <row r="73" spans="1:27" s="71" customFormat="1" x14ac:dyDescent="0.3">
      <c r="A73" s="70"/>
      <c r="B73" s="74"/>
      <c r="C73" s="72"/>
      <c r="D73" s="27"/>
      <c r="E73" s="28"/>
      <c r="F73" s="79"/>
      <c r="G73" s="79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9"/>
      <c r="V73" s="23"/>
      <c r="W73" s="23"/>
      <c r="X73" s="23"/>
      <c r="Y73" s="23"/>
      <c r="Z73" s="23"/>
      <c r="AA73" s="23">
        <f t="shared" si="1"/>
        <v>0</v>
      </c>
    </row>
    <row r="74" spans="1:27" s="71" customFormat="1" x14ac:dyDescent="0.3">
      <c r="A74" s="70"/>
      <c r="B74" s="74"/>
      <c r="C74" s="72"/>
      <c r="D74" s="27"/>
      <c r="E74" s="28"/>
      <c r="F74" s="79"/>
      <c r="G74" s="79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9"/>
      <c r="V74" s="23"/>
      <c r="W74" s="23"/>
      <c r="X74" s="23"/>
      <c r="Y74" s="23"/>
      <c r="Z74" s="23"/>
      <c r="AA74" s="23"/>
    </row>
    <row r="75" spans="1:27" x14ac:dyDescent="0.3">
      <c r="A75" s="70"/>
      <c r="E75" s="28"/>
      <c r="F75" s="77">
        <f t="shared" ref="F75:AA75" si="2">SUM(F4:F74)</f>
        <v>55779.729999999996</v>
      </c>
      <c r="G75" s="77">
        <f t="shared" si="2"/>
        <v>5820.77</v>
      </c>
      <c r="H75" s="77">
        <f t="shared" si="2"/>
        <v>4186.28</v>
      </c>
      <c r="I75" s="77">
        <f t="shared" si="2"/>
        <v>402.78000000000003</v>
      </c>
      <c r="J75" s="77">
        <f t="shared" si="2"/>
        <v>151.5</v>
      </c>
      <c r="K75" s="77">
        <f t="shared" si="2"/>
        <v>349.04999999999995</v>
      </c>
      <c r="L75" s="77">
        <f t="shared" si="2"/>
        <v>2978.99</v>
      </c>
      <c r="M75" s="77">
        <f t="shared" si="2"/>
        <v>15.99</v>
      </c>
      <c r="N75" s="77">
        <f t="shared" si="2"/>
        <v>1396</v>
      </c>
      <c r="O75" s="77">
        <f t="shared" si="2"/>
        <v>847.98000000000013</v>
      </c>
      <c r="P75" s="77">
        <f t="shared" si="2"/>
        <v>5015</v>
      </c>
      <c r="Q75" s="77">
        <f t="shared" si="2"/>
        <v>108</v>
      </c>
      <c r="R75" s="77">
        <f t="shared" si="2"/>
        <v>27.49</v>
      </c>
      <c r="S75" s="77">
        <f t="shared" si="2"/>
        <v>5000</v>
      </c>
      <c r="T75" s="77">
        <f t="shared" si="2"/>
        <v>210</v>
      </c>
      <c r="U75" s="77">
        <f t="shared" si="2"/>
        <v>24670.34</v>
      </c>
      <c r="V75" s="77">
        <f t="shared" si="2"/>
        <v>1378.56</v>
      </c>
      <c r="W75" s="77">
        <f t="shared" si="2"/>
        <v>311</v>
      </c>
      <c r="X75" s="77">
        <f t="shared" si="2"/>
        <v>0</v>
      </c>
      <c r="Y75" s="77">
        <f t="shared" si="2"/>
        <v>825</v>
      </c>
      <c r="Z75" s="77">
        <f t="shared" si="2"/>
        <v>2085</v>
      </c>
      <c r="AA75" s="77">
        <f t="shared" si="2"/>
        <v>55779.729999999996</v>
      </c>
    </row>
    <row r="76" spans="1:27" x14ac:dyDescent="0.3">
      <c r="E76" s="7" t="s">
        <v>131</v>
      </c>
      <c r="F76" s="77">
        <v>5000</v>
      </c>
    </row>
    <row r="79" spans="1:27" x14ac:dyDescent="0.3">
      <c r="E79" s="7" t="s">
        <v>177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48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opLeftCell="A13" workbookViewId="0">
      <selection activeCell="H9" sqref="H9"/>
    </sheetView>
  </sheetViews>
  <sheetFormatPr defaultRowHeight="14.4" x14ac:dyDescent="0.3"/>
  <cols>
    <col min="1" max="1" width="10.6640625" bestFit="1" customWidth="1"/>
    <col min="2" max="2" width="30.109375" style="4" customWidth="1"/>
    <col min="3" max="3" width="8.88671875" style="7"/>
    <col min="4" max="4" width="8.88671875" style="77"/>
  </cols>
  <sheetData>
    <row r="1" spans="1:4" ht="28.8" x14ac:dyDescent="0.3">
      <c r="A1" s="5"/>
      <c r="B1" s="1" t="s">
        <v>100</v>
      </c>
      <c r="C1" s="6"/>
      <c r="D1" s="76"/>
    </row>
    <row r="2" spans="1:4" ht="28.8" x14ac:dyDescent="0.3">
      <c r="A2" s="2"/>
      <c r="B2" s="118" t="s">
        <v>140</v>
      </c>
      <c r="D2" s="82"/>
    </row>
    <row r="3" spans="1:4" s="4" customFormat="1" x14ac:dyDescent="0.3">
      <c r="A3" s="2" t="s">
        <v>20</v>
      </c>
      <c r="B3" s="1" t="s">
        <v>80</v>
      </c>
      <c r="C3" s="3" t="s">
        <v>1</v>
      </c>
      <c r="D3" s="83" t="s">
        <v>2</v>
      </c>
    </row>
    <row r="4" spans="1:4" s="71" customFormat="1" x14ac:dyDescent="0.3">
      <c r="A4" s="72"/>
      <c r="B4" s="27"/>
      <c r="C4" s="80"/>
      <c r="D4" s="84"/>
    </row>
    <row r="5" spans="1:4" s="71" customFormat="1" x14ac:dyDescent="0.3">
      <c r="A5" s="72">
        <v>45754</v>
      </c>
      <c r="B5" s="27" t="s">
        <v>101</v>
      </c>
      <c r="C5" s="80">
        <v>1529</v>
      </c>
      <c r="D5" s="84">
        <v>5000</v>
      </c>
    </row>
    <row r="6" spans="1:4" s="71" customFormat="1" x14ac:dyDescent="0.3">
      <c r="A6" s="72">
        <v>45754</v>
      </c>
      <c r="B6" s="27" t="s">
        <v>90</v>
      </c>
      <c r="C6" s="80">
        <v>1530</v>
      </c>
      <c r="D6" s="84">
        <v>2178.54</v>
      </c>
    </row>
    <row r="7" spans="1:4" s="71" customFormat="1" x14ac:dyDescent="0.3">
      <c r="A7" s="72">
        <v>45754</v>
      </c>
      <c r="B7" s="27" t="s">
        <v>102</v>
      </c>
      <c r="C7" s="80">
        <v>1531</v>
      </c>
      <c r="D7" s="84">
        <v>5400</v>
      </c>
    </row>
    <row r="8" spans="1:4" s="71" customFormat="1" x14ac:dyDescent="0.3">
      <c r="A8" s="72">
        <v>45754</v>
      </c>
      <c r="B8" s="27" t="s">
        <v>103</v>
      </c>
      <c r="C8" s="80">
        <v>1533</v>
      </c>
      <c r="D8" s="84">
        <v>129.6</v>
      </c>
    </row>
    <row r="9" spans="1:4" s="71" customFormat="1" x14ac:dyDescent="0.3">
      <c r="A9" s="72">
        <v>45754</v>
      </c>
      <c r="B9" s="27" t="s">
        <v>97</v>
      </c>
      <c r="C9" s="80">
        <v>1534</v>
      </c>
      <c r="D9" s="84">
        <v>1999.3</v>
      </c>
    </row>
    <row r="10" spans="1:4" s="71" customFormat="1" x14ac:dyDescent="0.3">
      <c r="A10" s="72">
        <v>45754</v>
      </c>
      <c r="B10" s="27" t="s">
        <v>104</v>
      </c>
      <c r="C10" s="80">
        <v>1535</v>
      </c>
      <c r="D10" s="84">
        <v>434</v>
      </c>
    </row>
    <row r="11" spans="1:4" s="71" customFormat="1" x14ac:dyDescent="0.3">
      <c r="A11" s="72">
        <v>45754</v>
      </c>
      <c r="B11" s="27" t="s">
        <v>91</v>
      </c>
      <c r="C11" s="80">
        <v>1537</v>
      </c>
      <c r="D11" s="84">
        <v>357.65</v>
      </c>
    </row>
    <row r="12" spans="1:4" s="71" customFormat="1" x14ac:dyDescent="0.3">
      <c r="A12" s="72">
        <v>45754</v>
      </c>
      <c r="B12" s="27" t="s">
        <v>92</v>
      </c>
      <c r="C12" s="80">
        <v>1539</v>
      </c>
      <c r="D12" s="84">
        <v>842.62</v>
      </c>
    </row>
    <row r="13" spans="1:4" s="71" customFormat="1" ht="15" thickBot="1" x14ac:dyDescent="0.35">
      <c r="A13" s="156">
        <v>45754</v>
      </c>
      <c r="B13" s="157" t="s">
        <v>105</v>
      </c>
      <c r="C13" s="158">
        <v>1540</v>
      </c>
      <c r="D13" s="159">
        <v>230</v>
      </c>
    </row>
    <row r="14" spans="1:4" s="71" customFormat="1" x14ac:dyDescent="0.3">
      <c r="A14" s="72">
        <v>45789</v>
      </c>
      <c r="B14" s="27" t="s">
        <v>106</v>
      </c>
      <c r="C14" s="80">
        <v>1541</v>
      </c>
      <c r="D14" s="84">
        <v>1378.56</v>
      </c>
    </row>
    <row r="15" spans="1:4" s="71" customFormat="1" x14ac:dyDescent="0.3">
      <c r="A15" s="72">
        <v>45789</v>
      </c>
      <c r="B15" s="27" t="s">
        <v>108</v>
      </c>
      <c r="C15" s="80">
        <v>1542</v>
      </c>
      <c r="D15" s="84">
        <v>900</v>
      </c>
    </row>
    <row r="16" spans="1:4" s="71" customFormat="1" x14ac:dyDescent="0.3">
      <c r="A16" s="72">
        <v>45789</v>
      </c>
      <c r="B16" s="27" t="s">
        <v>107</v>
      </c>
      <c r="C16" s="80">
        <v>1543</v>
      </c>
      <c r="D16" s="84">
        <v>173.53</v>
      </c>
    </row>
    <row r="17" spans="1:4" s="71" customFormat="1" ht="15" thickBot="1" x14ac:dyDescent="0.35">
      <c r="A17" s="156">
        <v>45789</v>
      </c>
      <c r="B17" s="157" t="s">
        <v>104</v>
      </c>
      <c r="C17" s="158">
        <v>1544</v>
      </c>
      <c r="D17" s="159">
        <v>449.94</v>
      </c>
    </row>
    <row r="18" spans="1:4" s="71" customFormat="1" x14ac:dyDescent="0.3">
      <c r="A18" s="72">
        <v>45845</v>
      </c>
      <c r="B18" s="27" t="s">
        <v>110</v>
      </c>
      <c r="C18" s="80">
        <v>1546</v>
      </c>
      <c r="D18" s="84">
        <v>100</v>
      </c>
    </row>
    <row r="19" spans="1:4" s="71" customFormat="1" x14ac:dyDescent="0.3">
      <c r="A19" s="72">
        <v>45845</v>
      </c>
      <c r="B19" s="27" t="s">
        <v>113</v>
      </c>
      <c r="C19" s="80">
        <v>1549</v>
      </c>
      <c r="D19" s="84">
        <v>109.99</v>
      </c>
    </row>
    <row r="20" spans="1:4" s="71" customFormat="1" x14ac:dyDescent="0.3">
      <c r="A20" s="72">
        <v>45845</v>
      </c>
      <c r="B20" s="27" t="s">
        <v>104</v>
      </c>
      <c r="C20" s="80">
        <v>1550</v>
      </c>
      <c r="D20" s="84">
        <v>434</v>
      </c>
    </row>
    <row r="21" spans="1:4" s="71" customFormat="1" x14ac:dyDescent="0.3">
      <c r="A21" s="72">
        <v>45845</v>
      </c>
      <c r="B21" s="27" t="s">
        <v>108</v>
      </c>
      <c r="C21" s="80">
        <v>1552</v>
      </c>
      <c r="D21" s="84">
        <v>900</v>
      </c>
    </row>
    <row r="22" spans="1:4" s="71" customFormat="1" ht="15" thickBot="1" x14ac:dyDescent="0.35">
      <c r="A22" s="156">
        <v>45845</v>
      </c>
      <c r="B22" s="157" t="s">
        <v>105</v>
      </c>
      <c r="C22" s="158">
        <v>1554</v>
      </c>
      <c r="D22" s="159">
        <v>230</v>
      </c>
    </row>
    <row r="23" spans="1:4" s="71" customFormat="1" x14ac:dyDescent="0.3">
      <c r="A23" s="72">
        <v>45901</v>
      </c>
      <c r="B23" s="27" t="s">
        <v>113</v>
      </c>
      <c r="C23" s="80">
        <v>1556</v>
      </c>
      <c r="D23" s="84">
        <v>217.58</v>
      </c>
    </row>
    <row r="24" spans="1:4" s="71" customFormat="1" ht="15" thickBot="1" x14ac:dyDescent="0.35">
      <c r="A24" s="156">
        <v>45901</v>
      </c>
      <c r="B24" s="157" t="s">
        <v>114</v>
      </c>
      <c r="C24" s="158">
        <v>1558</v>
      </c>
      <c r="D24" s="159">
        <v>252</v>
      </c>
    </row>
    <row r="25" spans="1:4" s="71" customFormat="1" x14ac:dyDescent="0.3">
      <c r="A25" s="72">
        <v>45936</v>
      </c>
      <c r="B25" s="27" t="s">
        <v>105</v>
      </c>
      <c r="C25" s="80">
        <v>1560</v>
      </c>
      <c r="D25" s="84">
        <v>180</v>
      </c>
    </row>
    <row r="26" spans="1:4" s="71" customFormat="1" x14ac:dyDescent="0.3">
      <c r="A26" s="72">
        <v>45936</v>
      </c>
      <c r="B26" s="27" t="s">
        <v>90</v>
      </c>
      <c r="C26" s="80">
        <v>1561</v>
      </c>
      <c r="D26" s="84">
        <v>2032.14</v>
      </c>
    </row>
    <row r="27" spans="1:4" s="71" customFormat="1" x14ac:dyDescent="0.3">
      <c r="A27" s="72">
        <v>45936</v>
      </c>
      <c r="B27" s="27" t="s">
        <v>111</v>
      </c>
      <c r="C27" s="80">
        <v>1563</v>
      </c>
      <c r="D27" s="84">
        <v>189</v>
      </c>
    </row>
    <row r="28" spans="1:4" s="71" customFormat="1" x14ac:dyDescent="0.3">
      <c r="A28" s="72">
        <v>45936</v>
      </c>
      <c r="B28" s="27" t="s">
        <v>102</v>
      </c>
      <c r="C28" s="80">
        <v>1564</v>
      </c>
      <c r="D28" s="84">
        <v>20616</v>
      </c>
    </row>
    <row r="29" spans="1:4" s="71" customFormat="1" x14ac:dyDescent="0.3">
      <c r="A29" s="72">
        <v>45936</v>
      </c>
      <c r="B29" s="27" t="s">
        <v>108</v>
      </c>
      <c r="C29" s="80">
        <v>1566</v>
      </c>
      <c r="D29" s="84">
        <v>900</v>
      </c>
    </row>
    <row r="30" spans="1:4" s="71" customFormat="1" ht="15" thickBot="1" x14ac:dyDescent="0.35">
      <c r="A30" s="156">
        <v>45936</v>
      </c>
      <c r="B30" s="157" t="s">
        <v>115</v>
      </c>
      <c r="C30" s="158">
        <v>1567</v>
      </c>
      <c r="D30" s="159">
        <v>300</v>
      </c>
    </row>
    <row r="31" spans="1:4" s="71" customFormat="1" x14ac:dyDescent="0.3">
      <c r="A31" s="72">
        <v>45964</v>
      </c>
      <c r="B31" s="27" t="s">
        <v>116</v>
      </c>
      <c r="C31" s="80">
        <v>1568</v>
      </c>
      <c r="D31" s="84">
        <v>3480</v>
      </c>
    </row>
    <row r="32" spans="1:4" s="71" customFormat="1" ht="15" thickBot="1" x14ac:dyDescent="0.35">
      <c r="A32" s="156">
        <v>45979</v>
      </c>
      <c r="B32" s="157" t="s">
        <v>87</v>
      </c>
      <c r="C32" s="158" t="s">
        <v>84</v>
      </c>
      <c r="D32" s="159">
        <v>124.47</v>
      </c>
    </row>
    <row r="33" spans="1:4" s="71" customFormat="1" x14ac:dyDescent="0.3">
      <c r="A33" s="72">
        <v>45992</v>
      </c>
      <c r="B33" s="27" t="s">
        <v>105</v>
      </c>
      <c r="C33" s="80">
        <v>1573</v>
      </c>
      <c r="D33" s="84">
        <v>230</v>
      </c>
    </row>
    <row r="34" spans="1:4" s="71" customFormat="1" x14ac:dyDescent="0.3">
      <c r="A34" s="72">
        <v>45992</v>
      </c>
      <c r="B34" s="27" t="s">
        <v>108</v>
      </c>
      <c r="C34" s="80">
        <v>1574</v>
      </c>
      <c r="D34" s="84">
        <v>900</v>
      </c>
    </row>
    <row r="35" spans="1:4" s="71" customFormat="1" ht="15" thickBot="1" x14ac:dyDescent="0.35">
      <c r="A35" s="156">
        <v>46000</v>
      </c>
      <c r="B35" s="157" t="s">
        <v>117</v>
      </c>
      <c r="C35" s="158">
        <v>1575</v>
      </c>
      <c r="D35" s="159">
        <v>990</v>
      </c>
    </row>
    <row r="36" spans="1:4" s="71" customFormat="1" x14ac:dyDescent="0.3">
      <c r="A36" s="72">
        <v>46028</v>
      </c>
      <c r="B36" s="27" t="s">
        <v>107</v>
      </c>
      <c r="C36" s="80">
        <v>1579</v>
      </c>
      <c r="D36" s="79">
        <v>114.2</v>
      </c>
    </row>
    <row r="37" spans="1:4" s="71" customFormat="1" x14ac:dyDescent="0.3">
      <c r="A37" s="72">
        <v>46028</v>
      </c>
      <c r="B37" s="27" t="s">
        <v>120</v>
      </c>
      <c r="C37" s="80">
        <v>1580</v>
      </c>
      <c r="D37" s="79">
        <v>2502</v>
      </c>
    </row>
    <row r="38" spans="1:4" s="71" customFormat="1" ht="15" thickBot="1" x14ac:dyDescent="0.35">
      <c r="A38" s="156">
        <v>46028</v>
      </c>
      <c r="B38" s="157" t="s">
        <v>121</v>
      </c>
      <c r="C38" s="158">
        <v>1581</v>
      </c>
      <c r="D38" s="160">
        <v>450</v>
      </c>
    </row>
    <row r="39" spans="1:4" s="71" customFormat="1" x14ac:dyDescent="0.3">
      <c r="A39" s="72"/>
      <c r="B39" s="27"/>
      <c r="C39" s="28"/>
      <c r="D39" s="79"/>
    </row>
    <row r="40" spans="1:4" s="71" customFormat="1" x14ac:dyDescent="0.3">
      <c r="A40" s="72"/>
      <c r="B40" s="27"/>
      <c r="C40" s="28"/>
      <c r="D40" s="79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opLeftCell="B7" zoomScaleNormal="100" workbookViewId="0">
      <selection activeCell="E20" sqref="E20"/>
    </sheetView>
  </sheetViews>
  <sheetFormatPr defaultRowHeight="14.4" x14ac:dyDescent="0.3"/>
  <cols>
    <col min="1" max="1" width="9.6640625" bestFit="1" customWidth="1"/>
    <col min="2" max="2" width="10.6640625" bestFit="1" customWidth="1"/>
    <col min="3" max="3" width="30.109375" style="4" customWidth="1"/>
    <col min="4" max="4" width="8.88671875" style="7"/>
    <col min="5" max="5" width="8.88671875" style="77"/>
    <col min="6" max="6" width="9.88671875" style="77" bestFit="1" customWidth="1"/>
    <col min="7" max="7" width="8.88671875" style="8"/>
  </cols>
  <sheetData>
    <row r="1" spans="1:7" ht="28.8" x14ac:dyDescent="0.3">
      <c r="A1" t="s">
        <v>74</v>
      </c>
      <c r="B1" s="5"/>
      <c r="C1" s="1" t="s">
        <v>100</v>
      </c>
      <c r="D1" s="6"/>
      <c r="E1" s="76"/>
      <c r="F1" s="76"/>
    </row>
    <row r="2" spans="1:7" ht="28.8" x14ac:dyDescent="0.3">
      <c r="B2" s="2"/>
      <c r="C2" s="10" t="s">
        <v>133</v>
      </c>
      <c r="E2" s="82"/>
    </row>
    <row r="3" spans="1:7" s="4" customFormat="1" ht="28.8" x14ac:dyDescent="0.3">
      <c r="A3" s="4" t="s">
        <v>27</v>
      </c>
      <c r="B3" s="2" t="s">
        <v>134</v>
      </c>
      <c r="C3" s="1" t="s">
        <v>0</v>
      </c>
      <c r="D3" s="3" t="s">
        <v>1</v>
      </c>
      <c r="E3" s="83" t="s">
        <v>2</v>
      </c>
      <c r="F3" s="78" t="s">
        <v>135</v>
      </c>
      <c r="G3" s="13" t="s">
        <v>16</v>
      </c>
    </row>
    <row r="4" spans="1:7" s="71" customFormat="1" x14ac:dyDescent="0.3">
      <c r="A4" s="116" t="s">
        <v>136</v>
      </c>
      <c r="B4" s="72">
        <v>45748</v>
      </c>
      <c r="C4" s="27"/>
      <c r="D4" s="80"/>
      <c r="E4" s="84"/>
      <c r="F4" s="79"/>
      <c r="G4" s="23">
        <v>437.78</v>
      </c>
    </row>
    <row r="5" spans="1:7" s="71" customFormat="1" x14ac:dyDescent="0.3">
      <c r="A5" s="74" t="s">
        <v>89</v>
      </c>
      <c r="B5" s="72">
        <v>45754</v>
      </c>
      <c r="C5" s="27" t="s">
        <v>101</v>
      </c>
      <c r="D5" s="80">
        <v>1529</v>
      </c>
      <c r="E5" s="84">
        <v>5000</v>
      </c>
      <c r="F5" s="79"/>
      <c r="G5" s="23">
        <f>SUM(G4+E5)</f>
        <v>5437.78</v>
      </c>
    </row>
    <row r="6" spans="1:7" s="71" customFormat="1" x14ac:dyDescent="0.3">
      <c r="A6" s="74" t="s">
        <v>89</v>
      </c>
      <c r="B6" s="72">
        <v>45777</v>
      </c>
      <c r="C6" s="27" t="s">
        <v>137</v>
      </c>
      <c r="D6" s="80"/>
      <c r="E6" s="84"/>
      <c r="F6" s="79">
        <v>6</v>
      </c>
      <c r="G6" s="23">
        <f>SUM(G5-F6)</f>
        <v>5431.78</v>
      </c>
    </row>
    <row r="7" spans="1:7" s="71" customFormat="1" ht="19.8" customHeight="1" x14ac:dyDescent="0.3">
      <c r="A7" s="74" t="s">
        <v>89</v>
      </c>
      <c r="B7" s="72">
        <v>45808</v>
      </c>
      <c r="C7" s="27" t="s">
        <v>137</v>
      </c>
      <c r="D7" s="80"/>
      <c r="E7" s="84"/>
      <c r="F7" s="79">
        <v>6</v>
      </c>
      <c r="G7" s="23">
        <f>SUM(G6-F7)</f>
        <v>5425.78</v>
      </c>
    </row>
    <row r="8" spans="1:7" s="71" customFormat="1" ht="19.8" customHeight="1" x14ac:dyDescent="0.3">
      <c r="A8" s="74" t="s">
        <v>89</v>
      </c>
      <c r="B8" s="72">
        <v>45838</v>
      </c>
      <c r="C8" s="27" t="s">
        <v>137</v>
      </c>
      <c r="D8" s="80"/>
      <c r="E8" s="84"/>
      <c r="F8" s="79">
        <v>6</v>
      </c>
      <c r="G8" s="23">
        <f>SUM(G7-F8)</f>
        <v>5419.78</v>
      </c>
    </row>
    <row r="9" spans="1:7" s="71" customFormat="1" x14ac:dyDescent="0.3">
      <c r="A9" s="74" t="s">
        <v>89</v>
      </c>
      <c r="B9" s="72">
        <v>45869</v>
      </c>
      <c r="C9" s="27" t="s">
        <v>137</v>
      </c>
      <c r="D9" s="80"/>
      <c r="E9" s="84"/>
      <c r="F9" s="79">
        <v>6</v>
      </c>
      <c r="G9" s="23">
        <f>SUM(G8-F9)</f>
        <v>5413.78</v>
      </c>
    </row>
    <row r="10" spans="1:7" s="71" customFormat="1" x14ac:dyDescent="0.3">
      <c r="A10" s="74" t="s">
        <v>89</v>
      </c>
      <c r="B10" s="72">
        <v>45900</v>
      </c>
      <c r="C10" s="27" t="s">
        <v>137</v>
      </c>
      <c r="D10" s="80"/>
      <c r="E10" s="84"/>
      <c r="F10" s="79">
        <v>6</v>
      </c>
      <c r="G10" s="23">
        <f t="shared" ref="G10:G17" si="0">SUM(G9-F10)</f>
        <v>5407.78</v>
      </c>
    </row>
    <row r="11" spans="1:7" s="71" customFormat="1" x14ac:dyDescent="0.3">
      <c r="A11" s="74" t="s">
        <v>89</v>
      </c>
      <c r="B11" s="72">
        <v>45930</v>
      </c>
      <c r="C11" s="27" t="s">
        <v>137</v>
      </c>
      <c r="D11" s="80"/>
      <c r="E11" s="84"/>
      <c r="F11" s="79">
        <v>6</v>
      </c>
      <c r="G11" s="23">
        <f t="shared" si="0"/>
        <v>5401.78</v>
      </c>
    </row>
    <row r="12" spans="1:7" s="71" customFormat="1" x14ac:dyDescent="0.3">
      <c r="A12" s="74" t="s">
        <v>89</v>
      </c>
      <c r="B12" s="72">
        <v>45961</v>
      </c>
      <c r="C12" s="27" t="s">
        <v>137</v>
      </c>
      <c r="D12" s="80"/>
      <c r="E12" s="84"/>
      <c r="F12" s="79">
        <v>6</v>
      </c>
      <c r="G12" s="23">
        <f t="shared" si="0"/>
        <v>5395.78</v>
      </c>
    </row>
    <row r="13" spans="1:7" s="71" customFormat="1" x14ac:dyDescent="0.3">
      <c r="A13" s="74" t="s">
        <v>89</v>
      </c>
      <c r="B13" s="72">
        <v>45991</v>
      </c>
      <c r="C13" s="117" t="s">
        <v>137</v>
      </c>
      <c r="D13" s="80"/>
      <c r="E13" s="84"/>
      <c r="F13" s="79">
        <v>6</v>
      </c>
      <c r="G13" s="23">
        <f t="shared" si="0"/>
        <v>5389.78</v>
      </c>
    </row>
    <row r="14" spans="1:7" s="71" customFormat="1" x14ac:dyDescent="0.3">
      <c r="A14" s="74" t="s">
        <v>89</v>
      </c>
      <c r="B14" s="72">
        <v>46022</v>
      </c>
      <c r="C14" s="27" t="s">
        <v>137</v>
      </c>
      <c r="D14" s="80"/>
      <c r="E14" s="84"/>
      <c r="F14" s="79">
        <v>6</v>
      </c>
      <c r="G14" s="23">
        <f t="shared" si="0"/>
        <v>5383.78</v>
      </c>
    </row>
    <row r="15" spans="1:7" s="71" customFormat="1" x14ac:dyDescent="0.3">
      <c r="A15" s="74" t="s">
        <v>89</v>
      </c>
      <c r="B15" s="72">
        <v>46053</v>
      </c>
      <c r="C15" s="27" t="s">
        <v>137</v>
      </c>
      <c r="D15" s="80"/>
      <c r="E15" s="84"/>
      <c r="F15" s="79">
        <v>6</v>
      </c>
      <c r="G15" s="23">
        <f t="shared" si="0"/>
        <v>5377.78</v>
      </c>
    </row>
    <row r="16" spans="1:7" s="71" customFormat="1" x14ac:dyDescent="0.3">
      <c r="A16" s="74" t="s">
        <v>89</v>
      </c>
      <c r="B16" s="72">
        <v>46081</v>
      </c>
      <c r="C16" s="27" t="s">
        <v>137</v>
      </c>
      <c r="D16" s="80"/>
      <c r="E16" s="84"/>
      <c r="F16" s="79">
        <v>6</v>
      </c>
      <c r="G16" s="23">
        <f t="shared" si="0"/>
        <v>5371.78</v>
      </c>
    </row>
    <row r="17" spans="1:7" s="71" customFormat="1" x14ac:dyDescent="0.3">
      <c r="A17" s="74" t="s">
        <v>89</v>
      </c>
      <c r="B17" s="72">
        <v>45747</v>
      </c>
      <c r="C17" s="27" t="s">
        <v>137</v>
      </c>
      <c r="D17" s="80"/>
      <c r="E17" s="84"/>
      <c r="F17" s="79">
        <v>7</v>
      </c>
      <c r="G17" s="23">
        <f t="shared" si="0"/>
        <v>5364.78</v>
      </c>
    </row>
    <row r="18" spans="1:7" s="71" customFormat="1" x14ac:dyDescent="0.3">
      <c r="A18" s="74"/>
      <c r="B18" s="72"/>
      <c r="C18" s="27"/>
      <c r="D18" s="80"/>
      <c r="E18" s="84"/>
      <c r="F18" s="79"/>
      <c r="G18" s="23"/>
    </row>
    <row r="19" spans="1:7" s="71" customFormat="1" x14ac:dyDescent="0.3">
      <c r="A19" s="74"/>
      <c r="B19" s="72"/>
      <c r="C19" s="27"/>
      <c r="D19" s="80"/>
      <c r="E19" s="100">
        <f>E5</f>
        <v>5000</v>
      </c>
      <c r="F19" s="101">
        <f>SUM(F6:F17)</f>
        <v>73</v>
      </c>
      <c r="G19" s="23"/>
    </row>
    <row r="20" spans="1:7" s="71" customFormat="1" x14ac:dyDescent="0.3">
      <c r="A20" s="74"/>
      <c r="B20" s="72"/>
      <c r="C20" s="27"/>
      <c r="D20" s="80"/>
      <c r="E20" s="84"/>
      <c r="F20" s="79"/>
      <c r="G20" s="23"/>
    </row>
    <row r="21" spans="1:7" s="71" customFormat="1" x14ac:dyDescent="0.3">
      <c r="A21" s="74"/>
      <c r="B21" s="72"/>
      <c r="C21" s="27"/>
      <c r="D21" s="80"/>
      <c r="E21" s="84"/>
      <c r="F21" s="79"/>
      <c r="G21" s="23"/>
    </row>
    <row r="22" spans="1:7" s="71" customFormat="1" ht="15.6" customHeight="1" x14ac:dyDescent="0.3">
      <c r="A22" s="74"/>
      <c r="B22" s="72"/>
      <c r="C22" s="27"/>
      <c r="D22" s="80"/>
      <c r="E22" s="84"/>
      <c r="F22" s="79"/>
      <c r="G22" s="23"/>
    </row>
    <row r="23" spans="1:7" s="71" customFormat="1" x14ac:dyDescent="0.3">
      <c r="A23" s="74"/>
      <c r="B23" s="72"/>
      <c r="C23" s="27"/>
      <c r="D23" s="80"/>
      <c r="E23" s="84"/>
      <c r="F23" s="79"/>
      <c r="G23" s="23"/>
    </row>
    <row r="24" spans="1:7" s="71" customFormat="1" x14ac:dyDescent="0.3">
      <c r="A24" s="74"/>
      <c r="B24" s="72"/>
      <c r="C24" s="27"/>
      <c r="D24" s="80"/>
      <c r="E24" s="84"/>
      <c r="F24" s="79"/>
      <c r="G24" s="23"/>
    </row>
    <row r="25" spans="1:7" s="71" customFormat="1" x14ac:dyDescent="0.3">
      <c r="A25" s="74"/>
      <c r="B25" s="72"/>
      <c r="C25" s="27"/>
      <c r="D25" s="80"/>
      <c r="E25" s="84"/>
      <c r="F25" s="79"/>
      <c r="G25" s="23"/>
    </row>
    <row r="26" spans="1:7" s="71" customFormat="1" x14ac:dyDescent="0.3">
      <c r="A26" s="74"/>
      <c r="B26" s="72"/>
      <c r="C26" s="27"/>
      <c r="D26" s="80"/>
      <c r="E26" s="84"/>
      <c r="F26" s="79"/>
      <c r="G26" s="23"/>
    </row>
    <row r="27" spans="1:7" s="71" customFormat="1" x14ac:dyDescent="0.3">
      <c r="A27" s="74"/>
      <c r="B27" s="72"/>
      <c r="C27" s="27"/>
      <c r="D27" s="80"/>
      <c r="E27" s="84"/>
      <c r="F27" s="79"/>
      <c r="G27" s="23"/>
    </row>
    <row r="28" spans="1:7" s="71" customFormat="1" x14ac:dyDescent="0.3">
      <c r="A28" s="74"/>
      <c r="B28" s="72"/>
      <c r="C28" s="27"/>
      <c r="D28" s="80"/>
      <c r="E28" s="84"/>
      <c r="F28" s="79"/>
      <c r="G28" s="23"/>
    </row>
    <row r="29" spans="1:7" s="71" customFormat="1" x14ac:dyDescent="0.3">
      <c r="A29" s="74"/>
      <c r="B29" s="72"/>
      <c r="C29" s="27"/>
      <c r="D29" s="80"/>
      <c r="E29" s="84"/>
      <c r="F29" s="79"/>
      <c r="G29" s="23"/>
    </row>
    <row r="30" spans="1:7" s="71" customFormat="1" x14ac:dyDescent="0.3">
      <c r="A30" s="74"/>
      <c r="B30" s="72"/>
      <c r="C30" s="27"/>
      <c r="D30" s="80"/>
      <c r="E30" s="84"/>
      <c r="F30" s="79"/>
      <c r="G30" s="23"/>
    </row>
    <row r="31" spans="1:7" s="71" customFormat="1" x14ac:dyDescent="0.3">
      <c r="A31" s="74"/>
      <c r="B31" s="72"/>
      <c r="C31" s="27"/>
      <c r="D31" s="80"/>
      <c r="E31" s="84"/>
      <c r="F31" s="79"/>
      <c r="G31" s="23"/>
    </row>
    <row r="32" spans="1:7" s="71" customFormat="1" x14ac:dyDescent="0.3">
      <c r="A32" s="74"/>
      <c r="B32" s="72"/>
      <c r="C32" s="27"/>
      <c r="D32" s="80"/>
      <c r="E32" s="84"/>
      <c r="F32" s="79"/>
      <c r="G32" s="23"/>
    </row>
    <row r="33" spans="1:7" s="71" customFormat="1" x14ac:dyDescent="0.3">
      <c r="A33" s="74"/>
      <c r="B33" s="72"/>
      <c r="C33" s="27"/>
      <c r="D33" s="80"/>
      <c r="E33" s="84"/>
      <c r="F33" s="79"/>
      <c r="G33" s="23"/>
    </row>
    <row r="34" spans="1:7" s="71" customFormat="1" x14ac:dyDescent="0.3">
      <c r="A34" s="74"/>
      <c r="B34" s="72"/>
      <c r="C34" s="27"/>
      <c r="D34" s="80"/>
      <c r="E34" s="84"/>
      <c r="F34" s="79" t="s">
        <v>74</v>
      </c>
      <c r="G34" s="23"/>
    </row>
    <row r="35" spans="1:7" s="71" customFormat="1" x14ac:dyDescent="0.3">
      <c r="A35" s="74"/>
      <c r="B35" s="72"/>
      <c r="C35" s="27"/>
      <c r="D35" s="80"/>
      <c r="E35" s="84"/>
      <c r="F35" s="79"/>
      <c r="G35" s="23"/>
    </row>
    <row r="36" spans="1:7" s="71" customFormat="1" x14ac:dyDescent="0.3">
      <c r="A36" s="74"/>
      <c r="B36" s="72"/>
      <c r="C36" s="27"/>
      <c r="D36" s="80"/>
      <c r="E36" s="84"/>
      <c r="F36" s="79"/>
      <c r="G36" s="23"/>
    </row>
    <row r="37" spans="1:7" s="71" customFormat="1" x14ac:dyDescent="0.3">
      <c r="A37" s="74"/>
      <c r="B37" s="72"/>
      <c r="C37" s="27"/>
      <c r="D37" s="80"/>
      <c r="E37" s="84"/>
      <c r="F37" s="79"/>
      <c r="G37" s="23"/>
    </row>
    <row r="38" spans="1:7" s="71" customFormat="1" x14ac:dyDescent="0.3">
      <c r="A38" s="74"/>
      <c r="B38" s="72"/>
      <c r="C38" s="27"/>
      <c r="D38" s="80"/>
      <c r="E38" s="84"/>
      <c r="F38" s="79"/>
      <c r="G38" s="23"/>
    </row>
    <row r="39" spans="1:7" s="71" customFormat="1" x14ac:dyDescent="0.3">
      <c r="A39" s="74"/>
      <c r="B39" s="72"/>
      <c r="C39" s="27"/>
      <c r="D39" s="80"/>
      <c r="E39" s="84"/>
      <c r="F39" s="79"/>
      <c r="G39" s="23"/>
    </row>
    <row r="40" spans="1:7" s="71" customFormat="1" x14ac:dyDescent="0.3">
      <c r="A40" s="74"/>
      <c r="B40" s="72"/>
      <c r="C40" s="27"/>
      <c r="D40" s="80"/>
      <c r="E40" s="84"/>
      <c r="F40" s="79"/>
      <c r="G40" s="23"/>
    </row>
    <row r="41" spans="1:7" s="71" customFormat="1" x14ac:dyDescent="0.3">
      <c r="A41" s="74"/>
      <c r="B41" s="72"/>
      <c r="C41" s="27"/>
      <c r="D41" s="80"/>
      <c r="E41" s="84"/>
      <c r="F41" s="79"/>
      <c r="G41" s="23"/>
    </row>
    <row r="42" spans="1:7" s="71" customFormat="1" x14ac:dyDescent="0.3">
      <c r="A42" s="74"/>
      <c r="B42" s="72"/>
      <c r="C42" s="27"/>
      <c r="D42" s="80"/>
      <c r="E42" s="84"/>
      <c r="F42" s="79"/>
      <c r="G42" s="23"/>
    </row>
    <row r="43" spans="1:7" s="71" customFormat="1" x14ac:dyDescent="0.3">
      <c r="A43" s="74"/>
      <c r="B43" s="72"/>
      <c r="C43" s="27"/>
      <c r="D43" s="80"/>
      <c r="E43" s="84"/>
      <c r="F43" s="79"/>
      <c r="G43" s="23"/>
    </row>
    <row r="44" spans="1:7" s="71" customFormat="1" x14ac:dyDescent="0.3">
      <c r="A44" s="74"/>
      <c r="B44" s="72"/>
      <c r="C44" s="27"/>
      <c r="D44" s="80"/>
      <c r="E44" s="84"/>
      <c r="F44" s="79"/>
      <c r="G44" s="23"/>
    </row>
    <row r="45" spans="1:7" s="71" customFormat="1" x14ac:dyDescent="0.3">
      <c r="A45" s="74"/>
      <c r="B45" s="72"/>
      <c r="C45" s="27"/>
      <c r="D45" s="80"/>
      <c r="E45" s="84"/>
      <c r="F45" s="79"/>
      <c r="G45" s="23"/>
    </row>
    <row r="46" spans="1:7" s="71" customFormat="1" x14ac:dyDescent="0.3">
      <c r="A46" s="74"/>
      <c r="B46" s="72"/>
      <c r="C46" s="27"/>
      <c r="D46" s="80"/>
      <c r="E46" s="84"/>
      <c r="F46" s="79"/>
      <c r="G46" s="23"/>
    </row>
    <row r="47" spans="1:7" s="71" customFormat="1" x14ac:dyDescent="0.3">
      <c r="A47" s="74"/>
      <c r="B47" s="72"/>
      <c r="C47" s="27"/>
      <c r="D47" s="80"/>
      <c r="E47" s="84"/>
      <c r="F47" s="79"/>
      <c r="G47" s="23"/>
    </row>
    <row r="48" spans="1:7" s="71" customFormat="1" x14ac:dyDescent="0.3">
      <c r="A48" s="74"/>
      <c r="B48" s="72"/>
      <c r="C48" s="27"/>
      <c r="D48" s="80"/>
      <c r="E48" s="84"/>
      <c r="F48" s="79"/>
      <c r="G48" s="23"/>
    </row>
    <row r="49" spans="1:7" s="71" customFormat="1" x14ac:dyDescent="0.3">
      <c r="A49" s="74"/>
      <c r="B49" s="72"/>
      <c r="C49" s="27"/>
      <c r="D49" s="80"/>
      <c r="E49" s="84"/>
      <c r="F49" s="79"/>
      <c r="G49" s="23"/>
    </row>
    <row r="50" spans="1:7" s="71" customFormat="1" x14ac:dyDescent="0.3">
      <c r="A50" s="74"/>
      <c r="B50" s="72"/>
      <c r="C50" s="27"/>
      <c r="D50" s="80"/>
      <c r="E50" s="84"/>
      <c r="F50" s="79"/>
      <c r="G50" s="23"/>
    </row>
    <row r="51" spans="1:7" s="71" customFormat="1" x14ac:dyDescent="0.3">
      <c r="A51" s="74"/>
      <c r="B51" s="72"/>
      <c r="C51" s="27"/>
      <c r="D51" s="80"/>
      <c r="E51" s="84"/>
      <c r="F51" s="79"/>
      <c r="G51" s="23"/>
    </row>
    <row r="52" spans="1:7" s="71" customFormat="1" x14ac:dyDescent="0.3">
      <c r="A52" s="74"/>
      <c r="B52" s="72"/>
      <c r="C52" s="27"/>
      <c r="D52" s="80"/>
      <c r="E52" s="84"/>
      <c r="F52" s="79"/>
      <c r="G52" s="23"/>
    </row>
    <row r="53" spans="1:7" s="71" customFormat="1" x14ac:dyDescent="0.3">
      <c r="A53" s="74"/>
      <c r="B53" s="72"/>
      <c r="C53" s="27"/>
      <c r="D53" s="80"/>
      <c r="E53" s="84"/>
      <c r="F53" s="79"/>
      <c r="G53" s="23"/>
    </row>
    <row r="54" spans="1:7" s="71" customFormat="1" x14ac:dyDescent="0.3">
      <c r="A54" s="74"/>
      <c r="B54" s="103"/>
      <c r="C54" s="104"/>
      <c r="D54" s="105"/>
      <c r="E54" s="84"/>
      <c r="F54" s="79"/>
      <c r="G54" s="23"/>
    </row>
    <row r="55" spans="1:7" s="115" customFormat="1" x14ac:dyDescent="0.3">
      <c r="A55" s="108"/>
      <c r="B55" s="109"/>
      <c r="C55" s="110"/>
      <c r="D55" s="111"/>
      <c r="E55" s="112"/>
      <c r="F55" s="113"/>
      <c r="G55" s="114"/>
    </row>
    <row r="56" spans="1:7" s="71" customFormat="1" x14ac:dyDescent="0.3">
      <c r="A56" s="74"/>
      <c r="B56" s="72"/>
      <c r="C56" s="27"/>
      <c r="D56" s="80"/>
      <c r="E56" s="84"/>
      <c r="F56" s="79"/>
      <c r="G56" s="23"/>
    </row>
    <row r="57" spans="1:7" s="71" customFormat="1" x14ac:dyDescent="0.3">
      <c r="A57" s="74"/>
      <c r="B57" s="72"/>
      <c r="C57" s="27"/>
      <c r="D57" s="80"/>
      <c r="E57" s="84"/>
      <c r="F57" s="79"/>
      <c r="G57" s="23"/>
    </row>
    <row r="58" spans="1:7" s="71" customFormat="1" x14ac:dyDescent="0.3">
      <c r="A58" s="74"/>
      <c r="B58" s="72"/>
      <c r="C58" s="27"/>
      <c r="D58" s="80"/>
      <c r="E58" s="84"/>
      <c r="F58" s="79"/>
      <c r="G58" s="23"/>
    </row>
    <row r="59" spans="1:7" s="71" customFormat="1" x14ac:dyDescent="0.3">
      <c r="A59" s="74"/>
      <c r="B59" s="72"/>
      <c r="C59" s="27"/>
      <c r="D59" s="80"/>
      <c r="E59" s="84"/>
      <c r="F59" s="79"/>
      <c r="G59" s="23"/>
    </row>
    <row r="60" spans="1:7" s="71" customFormat="1" x14ac:dyDescent="0.3">
      <c r="A60" s="74"/>
      <c r="B60" s="72"/>
      <c r="C60" s="27"/>
      <c r="D60" s="80"/>
      <c r="E60" s="84"/>
      <c r="F60" s="79"/>
      <c r="G60" s="23"/>
    </row>
    <row r="61" spans="1:7" s="71" customFormat="1" x14ac:dyDescent="0.3">
      <c r="A61" s="74"/>
      <c r="B61" s="72"/>
      <c r="C61" s="27"/>
      <c r="D61" s="80"/>
      <c r="E61" s="79"/>
      <c r="F61" s="79"/>
      <c r="G61" s="23"/>
    </row>
    <row r="62" spans="1:7" s="71" customFormat="1" x14ac:dyDescent="0.3">
      <c r="A62" s="74"/>
      <c r="B62" s="72"/>
      <c r="C62" s="27"/>
      <c r="D62" s="80"/>
      <c r="E62" s="79"/>
      <c r="F62" s="79"/>
      <c r="G62" s="23"/>
    </row>
    <row r="63" spans="1:7" s="71" customFormat="1" x14ac:dyDescent="0.3">
      <c r="A63" s="74"/>
      <c r="B63" s="72"/>
      <c r="C63" s="27"/>
      <c r="D63" s="80"/>
      <c r="E63" s="79"/>
      <c r="F63" s="79"/>
      <c r="G63" s="23"/>
    </row>
    <row r="64" spans="1:7" s="71" customFormat="1" x14ac:dyDescent="0.3">
      <c r="A64" s="74"/>
      <c r="B64" s="72"/>
      <c r="C64" s="27"/>
      <c r="D64" s="80"/>
      <c r="E64" s="79"/>
      <c r="F64" s="79"/>
      <c r="G64" s="23"/>
    </row>
    <row r="65" spans="1:7" s="71" customFormat="1" x14ac:dyDescent="0.3">
      <c r="A65" s="74"/>
      <c r="B65" s="72"/>
      <c r="C65" s="27"/>
      <c r="D65" s="80"/>
      <c r="E65" s="79"/>
      <c r="F65" s="79"/>
      <c r="G65" s="23"/>
    </row>
    <row r="66" spans="1:7" s="71" customFormat="1" x14ac:dyDescent="0.3">
      <c r="A66" s="74"/>
      <c r="B66" s="72"/>
      <c r="C66" s="27"/>
      <c r="D66" s="80"/>
      <c r="E66" s="79"/>
      <c r="F66" s="79"/>
      <c r="G66" s="23"/>
    </row>
    <row r="67" spans="1:7" s="71" customFormat="1" x14ac:dyDescent="0.3">
      <c r="A67" s="74"/>
      <c r="B67" s="106"/>
      <c r="C67" s="27"/>
      <c r="D67" s="80"/>
      <c r="E67" s="79"/>
      <c r="F67" s="79"/>
      <c r="G67" s="23"/>
    </row>
    <row r="68" spans="1:7" s="71" customFormat="1" x14ac:dyDescent="0.3">
      <c r="A68" s="74"/>
      <c r="B68" s="72"/>
      <c r="C68" s="27"/>
      <c r="D68" s="80"/>
      <c r="E68" s="79"/>
      <c r="F68" s="79"/>
      <c r="G68" s="23"/>
    </row>
    <row r="69" spans="1:7" s="71" customFormat="1" x14ac:dyDescent="0.3">
      <c r="A69" s="74"/>
      <c r="B69" s="72"/>
      <c r="C69" s="27"/>
      <c r="D69" s="80"/>
      <c r="E69" s="79"/>
      <c r="F69" s="79"/>
      <c r="G69" s="23"/>
    </row>
    <row r="70" spans="1:7" s="71" customFormat="1" x14ac:dyDescent="0.3">
      <c r="A70" s="74"/>
      <c r="B70" s="72"/>
      <c r="C70" s="27"/>
      <c r="D70" s="80"/>
      <c r="E70" s="79"/>
      <c r="F70" s="79"/>
      <c r="G70" s="23"/>
    </row>
    <row r="71" spans="1:7" s="71" customFormat="1" x14ac:dyDescent="0.3">
      <c r="A71" s="74"/>
      <c r="B71" s="72"/>
      <c r="C71" s="27"/>
      <c r="D71" s="80"/>
      <c r="E71" s="79"/>
      <c r="F71" s="79"/>
      <c r="G71" s="23"/>
    </row>
    <row r="72" spans="1:7" s="71" customFormat="1" x14ac:dyDescent="0.3">
      <c r="A72" s="74"/>
      <c r="B72" s="72"/>
      <c r="C72" s="27"/>
      <c r="D72" s="80"/>
      <c r="E72" s="79"/>
      <c r="F72" s="79"/>
      <c r="G72" s="23"/>
    </row>
    <row r="73" spans="1:7" s="71" customFormat="1" x14ac:dyDescent="0.3">
      <c r="A73" s="74"/>
      <c r="B73" s="72"/>
      <c r="C73" s="27"/>
      <c r="D73" s="80"/>
      <c r="E73" s="79"/>
      <c r="F73" s="79"/>
      <c r="G73" s="23"/>
    </row>
    <row r="74" spans="1:7" s="71" customFormat="1" x14ac:dyDescent="0.3">
      <c r="A74" s="74"/>
      <c r="B74" s="72"/>
      <c r="C74" s="27"/>
      <c r="D74" s="80"/>
      <c r="E74" s="79"/>
      <c r="F74" s="79"/>
      <c r="G74" s="23"/>
    </row>
    <row r="75" spans="1:7" s="71" customFormat="1" x14ac:dyDescent="0.3">
      <c r="A75" s="74"/>
      <c r="B75" s="72"/>
      <c r="C75" s="27"/>
      <c r="D75" s="80"/>
      <c r="E75" s="79"/>
      <c r="F75" s="79"/>
      <c r="G75" s="23"/>
    </row>
    <row r="76" spans="1:7" s="71" customFormat="1" x14ac:dyDescent="0.3">
      <c r="A76" s="74"/>
      <c r="B76" s="72"/>
      <c r="C76" s="27"/>
      <c r="D76" s="80"/>
      <c r="E76" s="79"/>
      <c r="F76" s="79"/>
      <c r="G76" s="23"/>
    </row>
    <row r="77" spans="1:7" s="71" customFormat="1" x14ac:dyDescent="0.3">
      <c r="A77" s="74"/>
      <c r="B77" s="72"/>
      <c r="C77" s="27"/>
      <c r="D77" s="80"/>
      <c r="E77" s="79"/>
      <c r="F77" s="79"/>
      <c r="G77" s="23"/>
    </row>
    <row r="78" spans="1:7" s="71" customFormat="1" x14ac:dyDescent="0.3">
      <c r="A78" s="74"/>
      <c r="B78" s="72"/>
      <c r="C78" s="27"/>
      <c r="D78" s="80"/>
      <c r="E78" s="79"/>
      <c r="F78" s="79"/>
      <c r="G78" s="23"/>
    </row>
    <row r="79" spans="1:7" s="71" customFormat="1" x14ac:dyDescent="0.3">
      <c r="A79" s="74"/>
      <c r="B79" s="72"/>
      <c r="C79" s="27"/>
      <c r="D79" s="80"/>
      <c r="E79" s="79"/>
      <c r="F79" s="79"/>
      <c r="G79" s="23"/>
    </row>
    <row r="80" spans="1:7" s="71" customFormat="1" x14ac:dyDescent="0.3">
      <c r="A80" s="74"/>
      <c r="B80" s="72"/>
      <c r="C80" s="27"/>
      <c r="D80" s="80"/>
      <c r="E80" s="79"/>
      <c r="F80" s="79"/>
      <c r="G80" s="23"/>
    </row>
    <row r="81" spans="1:7" s="71" customFormat="1" x14ac:dyDescent="0.3">
      <c r="A81" s="74"/>
      <c r="B81" s="72"/>
      <c r="C81" s="27"/>
      <c r="D81" s="28"/>
      <c r="E81" s="79"/>
      <c r="F81" s="79"/>
      <c r="G81" s="23"/>
    </row>
    <row r="82" spans="1:7" s="71" customFormat="1" x14ac:dyDescent="0.3">
      <c r="A82" s="74"/>
      <c r="B82" s="72"/>
      <c r="C82" s="27"/>
      <c r="D82" s="28"/>
      <c r="E82" s="79"/>
      <c r="F82" s="79"/>
      <c r="G82" s="23"/>
    </row>
    <row r="83" spans="1:7" s="71" customFormat="1" x14ac:dyDescent="0.3">
      <c r="A83" s="74"/>
      <c r="B83" s="72"/>
      <c r="C83" s="27"/>
      <c r="D83" s="28"/>
      <c r="E83" s="79"/>
      <c r="F83" s="79"/>
      <c r="G83" s="23"/>
    </row>
    <row r="84" spans="1:7" s="71" customFormat="1" x14ac:dyDescent="0.3">
      <c r="A84" s="74"/>
      <c r="B84" s="72"/>
      <c r="C84" s="27"/>
      <c r="D84" s="28"/>
      <c r="E84" s="79"/>
      <c r="F84" s="79"/>
      <c r="G84" s="23"/>
    </row>
    <row r="85" spans="1:7" x14ac:dyDescent="0.3">
      <c r="D85" s="28"/>
      <c r="G85" s="77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6"/>
  <sheetViews>
    <sheetView tabSelected="1" topLeftCell="A15" workbookViewId="0">
      <selection activeCell="H21" sqref="H21"/>
    </sheetView>
  </sheetViews>
  <sheetFormatPr defaultColWidth="9.109375" defaultRowHeight="13.8" x14ac:dyDescent="0.25"/>
  <cols>
    <col min="1" max="1" width="10.88671875" style="121" customWidth="1"/>
    <col min="2" max="2" width="9.109375" style="121"/>
    <col min="3" max="3" width="32.5546875" style="121" customWidth="1"/>
    <col min="4" max="4" width="9.109375" style="128"/>
    <col min="5" max="5" width="3.33203125" style="128" customWidth="1"/>
    <col min="6" max="6" width="12.109375" style="128" bestFit="1" customWidth="1"/>
    <col min="7" max="7" width="10.109375" style="128" customWidth="1"/>
    <col min="8" max="8" width="9.5546875" style="121" customWidth="1"/>
    <col min="9" max="11" width="9.109375" style="121" hidden="1" customWidth="1"/>
    <col min="12" max="12" width="13.33203125" style="121" customWidth="1"/>
    <col min="13" max="13" width="50.44140625" style="120" bestFit="1" customWidth="1"/>
    <col min="14" max="14" width="86" style="121" bestFit="1" customWidth="1"/>
    <col min="15" max="22" width="9.109375" style="122"/>
    <col min="23" max="256" width="9.109375" style="121"/>
    <col min="257" max="257" width="10.88671875" style="121" customWidth="1"/>
    <col min="258" max="258" width="9.109375" style="121"/>
    <col min="259" max="259" width="32.5546875" style="121" customWidth="1"/>
    <col min="260" max="260" width="9.109375" style="121"/>
    <col min="261" max="261" width="3.33203125" style="121" customWidth="1"/>
    <col min="262" max="262" width="9.109375" style="121"/>
    <col min="263" max="263" width="10.109375" style="121" customWidth="1"/>
    <col min="264" max="264" width="9.5546875" style="121" customWidth="1"/>
    <col min="265" max="267" width="0" style="121" hidden="1" customWidth="1"/>
    <col min="268" max="268" width="13.33203125" style="121" customWidth="1"/>
    <col min="269" max="269" width="50.44140625" style="121" bestFit="1" customWidth="1"/>
    <col min="270" max="270" width="86" style="121" bestFit="1" customWidth="1"/>
    <col min="271" max="512" width="9.109375" style="121"/>
    <col min="513" max="513" width="10.88671875" style="121" customWidth="1"/>
    <col min="514" max="514" width="9.109375" style="121"/>
    <col min="515" max="515" width="32.5546875" style="121" customWidth="1"/>
    <col min="516" max="516" width="9.109375" style="121"/>
    <col min="517" max="517" width="3.33203125" style="121" customWidth="1"/>
    <col min="518" max="518" width="9.109375" style="121"/>
    <col min="519" max="519" width="10.109375" style="121" customWidth="1"/>
    <col min="520" max="520" width="9.5546875" style="121" customWidth="1"/>
    <col min="521" max="523" width="0" style="121" hidden="1" customWidth="1"/>
    <col min="524" max="524" width="13.33203125" style="121" customWidth="1"/>
    <col min="525" max="525" width="50.44140625" style="121" bestFit="1" customWidth="1"/>
    <col min="526" max="526" width="86" style="121" bestFit="1" customWidth="1"/>
    <col min="527" max="768" width="9.109375" style="121"/>
    <col min="769" max="769" width="10.88671875" style="121" customWidth="1"/>
    <col min="770" max="770" width="9.109375" style="121"/>
    <col min="771" max="771" width="32.5546875" style="121" customWidth="1"/>
    <col min="772" max="772" width="9.109375" style="121"/>
    <col min="773" max="773" width="3.33203125" style="121" customWidth="1"/>
    <col min="774" max="774" width="9.109375" style="121"/>
    <col min="775" max="775" width="10.109375" style="121" customWidth="1"/>
    <col min="776" max="776" width="9.5546875" style="121" customWidth="1"/>
    <col min="777" max="779" width="0" style="121" hidden="1" customWidth="1"/>
    <col min="780" max="780" width="13.33203125" style="121" customWidth="1"/>
    <col min="781" max="781" width="50.44140625" style="121" bestFit="1" customWidth="1"/>
    <col min="782" max="782" width="86" style="121" bestFit="1" customWidth="1"/>
    <col min="783" max="1024" width="9.109375" style="121"/>
    <col min="1025" max="1025" width="10.88671875" style="121" customWidth="1"/>
    <col min="1026" max="1026" width="9.109375" style="121"/>
    <col min="1027" max="1027" width="32.5546875" style="121" customWidth="1"/>
    <col min="1028" max="1028" width="9.109375" style="121"/>
    <col min="1029" max="1029" width="3.33203125" style="121" customWidth="1"/>
    <col min="1030" max="1030" width="9.109375" style="121"/>
    <col min="1031" max="1031" width="10.109375" style="121" customWidth="1"/>
    <col min="1032" max="1032" width="9.5546875" style="121" customWidth="1"/>
    <col min="1033" max="1035" width="0" style="121" hidden="1" customWidth="1"/>
    <col min="1036" max="1036" width="13.33203125" style="121" customWidth="1"/>
    <col min="1037" max="1037" width="50.44140625" style="121" bestFit="1" customWidth="1"/>
    <col min="1038" max="1038" width="86" style="121" bestFit="1" customWidth="1"/>
    <col min="1039" max="1280" width="9.109375" style="121"/>
    <col min="1281" max="1281" width="10.88671875" style="121" customWidth="1"/>
    <col min="1282" max="1282" width="9.109375" style="121"/>
    <col min="1283" max="1283" width="32.5546875" style="121" customWidth="1"/>
    <col min="1284" max="1284" width="9.109375" style="121"/>
    <col min="1285" max="1285" width="3.33203125" style="121" customWidth="1"/>
    <col min="1286" max="1286" width="9.109375" style="121"/>
    <col min="1287" max="1287" width="10.109375" style="121" customWidth="1"/>
    <col min="1288" max="1288" width="9.5546875" style="121" customWidth="1"/>
    <col min="1289" max="1291" width="0" style="121" hidden="1" customWidth="1"/>
    <col min="1292" max="1292" width="13.33203125" style="121" customWidth="1"/>
    <col min="1293" max="1293" width="50.44140625" style="121" bestFit="1" customWidth="1"/>
    <col min="1294" max="1294" width="86" style="121" bestFit="1" customWidth="1"/>
    <col min="1295" max="1536" width="9.109375" style="121"/>
    <col min="1537" max="1537" width="10.88671875" style="121" customWidth="1"/>
    <col min="1538" max="1538" width="9.109375" style="121"/>
    <col min="1539" max="1539" width="32.5546875" style="121" customWidth="1"/>
    <col min="1540" max="1540" width="9.109375" style="121"/>
    <col min="1541" max="1541" width="3.33203125" style="121" customWidth="1"/>
    <col min="1542" max="1542" width="9.109375" style="121"/>
    <col min="1543" max="1543" width="10.109375" style="121" customWidth="1"/>
    <col min="1544" max="1544" width="9.5546875" style="121" customWidth="1"/>
    <col min="1545" max="1547" width="0" style="121" hidden="1" customWidth="1"/>
    <col min="1548" max="1548" width="13.33203125" style="121" customWidth="1"/>
    <col min="1549" max="1549" width="50.44140625" style="121" bestFit="1" customWidth="1"/>
    <col min="1550" max="1550" width="86" style="121" bestFit="1" customWidth="1"/>
    <col min="1551" max="1792" width="9.109375" style="121"/>
    <col min="1793" max="1793" width="10.88671875" style="121" customWidth="1"/>
    <col min="1794" max="1794" width="9.109375" style="121"/>
    <col min="1795" max="1795" width="32.5546875" style="121" customWidth="1"/>
    <col min="1796" max="1796" width="9.109375" style="121"/>
    <col min="1797" max="1797" width="3.33203125" style="121" customWidth="1"/>
    <col min="1798" max="1798" width="9.109375" style="121"/>
    <col min="1799" max="1799" width="10.109375" style="121" customWidth="1"/>
    <col min="1800" max="1800" width="9.5546875" style="121" customWidth="1"/>
    <col min="1801" max="1803" width="0" style="121" hidden="1" customWidth="1"/>
    <col min="1804" max="1804" width="13.33203125" style="121" customWidth="1"/>
    <col min="1805" max="1805" width="50.44140625" style="121" bestFit="1" customWidth="1"/>
    <col min="1806" max="1806" width="86" style="121" bestFit="1" customWidth="1"/>
    <col min="1807" max="2048" width="9.109375" style="121"/>
    <col min="2049" max="2049" width="10.88671875" style="121" customWidth="1"/>
    <col min="2050" max="2050" width="9.109375" style="121"/>
    <col min="2051" max="2051" width="32.5546875" style="121" customWidth="1"/>
    <col min="2052" max="2052" width="9.109375" style="121"/>
    <col min="2053" max="2053" width="3.33203125" style="121" customWidth="1"/>
    <col min="2054" max="2054" width="9.109375" style="121"/>
    <col min="2055" max="2055" width="10.109375" style="121" customWidth="1"/>
    <col min="2056" max="2056" width="9.5546875" style="121" customWidth="1"/>
    <col min="2057" max="2059" width="0" style="121" hidden="1" customWidth="1"/>
    <col min="2060" max="2060" width="13.33203125" style="121" customWidth="1"/>
    <col min="2061" max="2061" width="50.44140625" style="121" bestFit="1" customWidth="1"/>
    <col min="2062" max="2062" width="86" style="121" bestFit="1" customWidth="1"/>
    <col min="2063" max="2304" width="9.109375" style="121"/>
    <col min="2305" max="2305" width="10.88671875" style="121" customWidth="1"/>
    <col min="2306" max="2306" width="9.109375" style="121"/>
    <col min="2307" max="2307" width="32.5546875" style="121" customWidth="1"/>
    <col min="2308" max="2308" width="9.109375" style="121"/>
    <col min="2309" max="2309" width="3.33203125" style="121" customWidth="1"/>
    <col min="2310" max="2310" width="9.109375" style="121"/>
    <col min="2311" max="2311" width="10.109375" style="121" customWidth="1"/>
    <col min="2312" max="2312" width="9.5546875" style="121" customWidth="1"/>
    <col min="2313" max="2315" width="0" style="121" hidden="1" customWidth="1"/>
    <col min="2316" max="2316" width="13.33203125" style="121" customWidth="1"/>
    <col min="2317" max="2317" width="50.44140625" style="121" bestFit="1" customWidth="1"/>
    <col min="2318" max="2318" width="86" style="121" bestFit="1" customWidth="1"/>
    <col min="2319" max="2560" width="9.109375" style="121"/>
    <col min="2561" max="2561" width="10.88671875" style="121" customWidth="1"/>
    <col min="2562" max="2562" width="9.109375" style="121"/>
    <col min="2563" max="2563" width="32.5546875" style="121" customWidth="1"/>
    <col min="2564" max="2564" width="9.109375" style="121"/>
    <col min="2565" max="2565" width="3.33203125" style="121" customWidth="1"/>
    <col min="2566" max="2566" width="9.109375" style="121"/>
    <col min="2567" max="2567" width="10.109375" style="121" customWidth="1"/>
    <col min="2568" max="2568" width="9.5546875" style="121" customWidth="1"/>
    <col min="2569" max="2571" width="0" style="121" hidden="1" customWidth="1"/>
    <col min="2572" max="2572" width="13.33203125" style="121" customWidth="1"/>
    <col min="2573" max="2573" width="50.44140625" style="121" bestFit="1" customWidth="1"/>
    <col min="2574" max="2574" width="86" style="121" bestFit="1" customWidth="1"/>
    <col min="2575" max="2816" width="9.109375" style="121"/>
    <col min="2817" max="2817" width="10.88671875" style="121" customWidth="1"/>
    <col min="2818" max="2818" width="9.109375" style="121"/>
    <col min="2819" max="2819" width="32.5546875" style="121" customWidth="1"/>
    <col min="2820" max="2820" width="9.109375" style="121"/>
    <col min="2821" max="2821" width="3.33203125" style="121" customWidth="1"/>
    <col min="2822" max="2822" width="9.109375" style="121"/>
    <col min="2823" max="2823" width="10.109375" style="121" customWidth="1"/>
    <col min="2824" max="2824" width="9.5546875" style="121" customWidth="1"/>
    <col min="2825" max="2827" width="0" style="121" hidden="1" customWidth="1"/>
    <col min="2828" max="2828" width="13.33203125" style="121" customWidth="1"/>
    <col min="2829" max="2829" width="50.44140625" style="121" bestFit="1" customWidth="1"/>
    <col min="2830" max="2830" width="86" style="121" bestFit="1" customWidth="1"/>
    <col min="2831" max="3072" width="9.109375" style="121"/>
    <col min="3073" max="3073" width="10.88671875" style="121" customWidth="1"/>
    <col min="3074" max="3074" width="9.109375" style="121"/>
    <col min="3075" max="3075" width="32.5546875" style="121" customWidth="1"/>
    <col min="3076" max="3076" width="9.109375" style="121"/>
    <col min="3077" max="3077" width="3.33203125" style="121" customWidth="1"/>
    <col min="3078" max="3078" width="9.109375" style="121"/>
    <col min="3079" max="3079" width="10.109375" style="121" customWidth="1"/>
    <col min="3080" max="3080" width="9.5546875" style="121" customWidth="1"/>
    <col min="3081" max="3083" width="0" style="121" hidden="1" customWidth="1"/>
    <col min="3084" max="3084" width="13.33203125" style="121" customWidth="1"/>
    <col min="3085" max="3085" width="50.44140625" style="121" bestFit="1" customWidth="1"/>
    <col min="3086" max="3086" width="86" style="121" bestFit="1" customWidth="1"/>
    <col min="3087" max="3328" width="9.109375" style="121"/>
    <col min="3329" max="3329" width="10.88671875" style="121" customWidth="1"/>
    <col min="3330" max="3330" width="9.109375" style="121"/>
    <col min="3331" max="3331" width="32.5546875" style="121" customWidth="1"/>
    <col min="3332" max="3332" width="9.109375" style="121"/>
    <col min="3333" max="3333" width="3.33203125" style="121" customWidth="1"/>
    <col min="3334" max="3334" width="9.109375" style="121"/>
    <col min="3335" max="3335" width="10.109375" style="121" customWidth="1"/>
    <col min="3336" max="3336" width="9.5546875" style="121" customWidth="1"/>
    <col min="3337" max="3339" width="0" style="121" hidden="1" customWidth="1"/>
    <col min="3340" max="3340" width="13.33203125" style="121" customWidth="1"/>
    <col min="3341" max="3341" width="50.44140625" style="121" bestFit="1" customWidth="1"/>
    <col min="3342" max="3342" width="86" style="121" bestFit="1" customWidth="1"/>
    <col min="3343" max="3584" width="9.109375" style="121"/>
    <col min="3585" max="3585" width="10.88671875" style="121" customWidth="1"/>
    <col min="3586" max="3586" width="9.109375" style="121"/>
    <col min="3587" max="3587" width="32.5546875" style="121" customWidth="1"/>
    <col min="3588" max="3588" width="9.109375" style="121"/>
    <col min="3589" max="3589" width="3.33203125" style="121" customWidth="1"/>
    <col min="3590" max="3590" width="9.109375" style="121"/>
    <col min="3591" max="3591" width="10.109375" style="121" customWidth="1"/>
    <col min="3592" max="3592" width="9.5546875" style="121" customWidth="1"/>
    <col min="3593" max="3595" width="0" style="121" hidden="1" customWidth="1"/>
    <col min="3596" max="3596" width="13.33203125" style="121" customWidth="1"/>
    <col min="3597" max="3597" width="50.44140625" style="121" bestFit="1" customWidth="1"/>
    <col min="3598" max="3598" width="86" style="121" bestFit="1" customWidth="1"/>
    <col min="3599" max="3840" width="9.109375" style="121"/>
    <col min="3841" max="3841" width="10.88671875" style="121" customWidth="1"/>
    <col min="3842" max="3842" width="9.109375" style="121"/>
    <col min="3843" max="3843" width="32.5546875" style="121" customWidth="1"/>
    <col min="3844" max="3844" width="9.109375" style="121"/>
    <col min="3845" max="3845" width="3.33203125" style="121" customWidth="1"/>
    <col min="3846" max="3846" width="9.109375" style="121"/>
    <col min="3847" max="3847" width="10.109375" style="121" customWidth="1"/>
    <col min="3848" max="3848" width="9.5546875" style="121" customWidth="1"/>
    <col min="3849" max="3851" width="0" style="121" hidden="1" customWidth="1"/>
    <col min="3852" max="3852" width="13.33203125" style="121" customWidth="1"/>
    <col min="3853" max="3853" width="50.44140625" style="121" bestFit="1" customWidth="1"/>
    <col min="3854" max="3854" width="86" style="121" bestFit="1" customWidth="1"/>
    <col min="3855" max="4096" width="9.109375" style="121"/>
    <col min="4097" max="4097" width="10.88671875" style="121" customWidth="1"/>
    <col min="4098" max="4098" width="9.109375" style="121"/>
    <col min="4099" max="4099" width="32.5546875" style="121" customWidth="1"/>
    <col min="4100" max="4100" width="9.109375" style="121"/>
    <col min="4101" max="4101" width="3.33203125" style="121" customWidth="1"/>
    <col min="4102" max="4102" width="9.109375" style="121"/>
    <col min="4103" max="4103" width="10.109375" style="121" customWidth="1"/>
    <col min="4104" max="4104" width="9.5546875" style="121" customWidth="1"/>
    <col min="4105" max="4107" width="0" style="121" hidden="1" customWidth="1"/>
    <col min="4108" max="4108" width="13.33203125" style="121" customWidth="1"/>
    <col min="4109" max="4109" width="50.44140625" style="121" bestFit="1" customWidth="1"/>
    <col min="4110" max="4110" width="86" style="121" bestFit="1" customWidth="1"/>
    <col min="4111" max="4352" width="9.109375" style="121"/>
    <col min="4353" max="4353" width="10.88671875" style="121" customWidth="1"/>
    <col min="4354" max="4354" width="9.109375" style="121"/>
    <col min="4355" max="4355" width="32.5546875" style="121" customWidth="1"/>
    <col min="4356" max="4356" width="9.109375" style="121"/>
    <col min="4357" max="4357" width="3.33203125" style="121" customWidth="1"/>
    <col min="4358" max="4358" width="9.109375" style="121"/>
    <col min="4359" max="4359" width="10.109375" style="121" customWidth="1"/>
    <col min="4360" max="4360" width="9.5546875" style="121" customWidth="1"/>
    <col min="4361" max="4363" width="0" style="121" hidden="1" customWidth="1"/>
    <col min="4364" max="4364" width="13.33203125" style="121" customWidth="1"/>
    <col min="4365" max="4365" width="50.44140625" style="121" bestFit="1" customWidth="1"/>
    <col min="4366" max="4366" width="86" style="121" bestFit="1" customWidth="1"/>
    <col min="4367" max="4608" width="9.109375" style="121"/>
    <col min="4609" max="4609" width="10.88671875" style="121" customWidth="1"/>
    <col min="4610" max="4610" width="9.109375" style="121"/>
    <col min="4611" max="4611" width="32.5546875" style="121" customWidth="1"/>
    <col min="4612" max="4612" width="9.109375" style="121"/>
    <col min="4613" max="4613" width="3.33203125" style="121" customWidth="1"/>
    <col min="4614" max="4614" width="9.109375" style="121"/>
    <col min="4615" max="4615" width="10.109375" style="121" customWidth="1"/>
    <col min="4616" max="4616" width="9.5546875" style="121" customWidth="1"/>
    <col min="4617" max="4619" width="0" style="121" hidden="1" customWidth="1"/>
    <col min="4620" max="4620" width="13.33203125" style="121" customWidth="1"/>
    <col min="4621" max="4621" width="50.44140625" style="121" bestFit="1" customWidth="1"/>
    <col min="4622" max="4622" width="86" style="121" bestFit="1" customWidth="1"/>
    <col min="4623" max="4864" width="9.109375" style="121"/>
    <col min="4865" max="4865" width="10.88671875" style="121" customWidth="1"/>
    <col min="4866" max="4866" width="9.109375" style="121"/>
    <col min="4867" max="4867" width="32.5546875" style="121" customWidth="1"/>
    <col min="4868" max="4868" width="9.109375" style="121"/>
    <col min="4869" max="4869" width="3.33203125" style="121" customWidth="1"/>
    <col min="4870" max="4870" width="9.109375" style="121"/>
    <col min="4871" max="4871" width="10.109375" style="121" customWidth="1"/>
    <col min="4872" max="4872" width="9.5546875" style="121" customWidth="1"/>
    <col min="4873" max="4875" width="0" style="121" hidden="1" customWidth="1"/>
    <col min="4876" max="4876" width="13.33203125" style="121" customWidth="1"/>
    <col min="4877" max="4877" width="50.44140625" style="121" bestFit="1" customWidth="1"/>
    <col min="4878" max="4878" width="86" style="121" bestFit="1" customWidth="1"/>
    <col min="4879" max="5120" width="9.109375" style="121"/>
    <col min="5121" max="5121" width="10.88671875" style="121" customWidth="1"/>
    <col min="5122" max="5122" width="9.109375" style="121"/>
    <col min="5123" max="5123" width="32.5546875" style="121" customWidth="1"/>
    <col min="5124" max="5124" width="9.109375" style="121"/>
    <col min="5125" max="5125" width="3.33203125" style="121" customWidth="1"/>
    <col min="5126" max="5126" width="9.109375" style="121"/>
    <col min="5127" max="5127" width="10.109375" style="121" customWidth="1"/>
    <col min="5128" max="5128" width="9.5546875" style="121" customWidth="1"/>
    <col min="5129" max="5131" width="0" style="121" hidden="1" customWidth="1"/>
    <col min="5132" max="5132" width="13.33203125" style="121" customWidth="1"/>
    <col min="5133" max="5133" width="50.44140625" style="121" bestFit="1" customWidth="1"/>
    <col min="5134" max="5134" width="86" style="121" bestFit="1" customWidth="1"/>
    <col min="5135" max="5376" width="9.109375" style="121"/>
    <col min="5377" max="5377" width="10.88671875" style="121" customWidth="1"/>
    <col min="5378" max="5378" width="9.109375" style="121"/>
    <col min="5379" max="5379" width="32.5546875" style="121" customWidth="1"/>
    <col min="5380" max="5380" width="9.109375" style="121"/>
    <col min="5381" max="5381" width="3.33203125" style="121" customWidth="1"/>
    <col min="5382" max="5382" width="9.109375" style="121"/>
    <col min="5383" max="5383" width="10.109375" style="121" customWidth="1"/>
    <col min="5384" max="5384" width="9.5546875" style="121" customWidth="1"/>
    <col min="5385" max="5387" width="0" style="121" hidden="1" customWidth="1"/>
    <col min="5388" max="5388" width="13.33203125" style="121" customWidth="1"/>
    <col min="5389" max="5389" width="50.44140625" style="121" bestFit="1" customWidth="1"/>
    <col min="5390" max="5390" width="86" style="121" bestFit="1" customWidth="1"/>
    <col min="5391" max="5632" width="9.109375" style="121"/>
    <col min="5633" max="5633" width="10.88671875" style="121" customWidth="1"/>
    <col min="5634" max="5634" width="9.109375" style="121"/>
    <col min="5635" max="5635" width="32.5546875" style="121" customWidth="1"/>
    <col min="5636" max="5636" width="9.109375" style="121"/>
    <col min="5637" max="5637" width="3.33203125" style="121" customWidth="1"/>
    <col min="5638" max="5638" width="9.109375" style="121"/>
    <col min="5639" max="5639" width="10.109375" style="121" customWidth="1"/>
    <col min="5640" max="5640" width="9.5546875" style="121" customWidth="1"/>
    <col min="5641" max="5643" width="0" style="121" hidden="1" customWidth="1"/>
    <col min="5644" max="5644" width="13.33203125" style="121" customWidth="1"/>
    <col min="5645" max="5645" width="50.44140625" style="121" bestFit="1" customWidth="1"/>
    <col min="5646" max="5646" width="86" style="121" bestFit="1" customWidth="1"/>
    <col min="5647" max="5888" width="9.109375" style="121"/>
    <col min="5889" max="5889" width="10.88671875" style="121" customWidth="1"/>
    <col min="5890" max="5890" width="9.109375" style="121"/>
    <col min="5891" max="5891" width="32.5546875" style="121" customWidth="1"/>
    <col min="5892" max="5892" width="9.109375" style="121"/>
    <col min="5893" max="5893" width="3.33203125" style="121" customWidth="1"/>
    <col min="5894" max="5894" width="9.109375" style="121"/>
    <col min="5895" max="5895" width="10.109375" style="121" customWidth="1"/>
    <col min="5896" max="5896" width="9.5546875" style="121" customWidth="1"/>
    <col min="5897" max="5899" width="0" style="121" hidden="1" customWidth="1"/>
    <col min="5900" max="5900" width="13.33203125" style="121" customWidth="1"/>
    <col min="5901" max="5901" width="50.44140625" style="121" bestFit="1" customWidth="1"/>
    <col min="5902" max="5902" width="86" style="121" bestFit="1" customWidth="1"/>
    <col min="5903" max="6144" width="9.109375" style="121"/>
    <col min="6145" max="6145" width="10.88671875" style="121" customWidth="1"/>
    <col min="6146" max="6146" width="9.109375" style="121"/>
    <col min="6147" max="6147" width="32.5546875" style="121" customWidth="1"/>
    <col min="6148" max="6148" width="9.109375" style="121"/>
    <col min="6149" max="6149" width="3.33203125" style="121" customWidth="1"/>
    <col min="6150" max="6150" width="9.109375" style="121"/>
    <col min="6151" max="6151" width="10.109375" style="121" customWidth="1"/>
    <col min="6152" max="6152" width="9.5546875" style="121" customWidth="1"/>
    <col min="6153" max="6155" width="0" style="121" hidden="1" customWidth="1"/>
    <col min="6156" max="6156" width="13.33203125" style="121" customWidth="1"/>
    <col min="6157" max="6157" width="50.44140625" style="121" bestFit="1" customWidth="1"/>
    <col min="6158" max="6158" width="86" style="121" bestFit="1" customWidth="1"/>
    <col min="6159" max="6400" width="9.109375" style="121"/>
    <col min="6401" max="6401" width="10.88671875" style="121" customWidth="1"/>
    <col min="6402" max="6402" width="9.109375" style="121"/>
    <col min="6403" max="6403" width="32.5546875" style="121" customWidth="1"/>
    <col min="6404" max="6404" width="9.109375" style="121"/>
    <col min="6405" max="6405" width="3.33203125" style="121" customWidth="1"/>
    <col min="6406" max="6406" width="9.109375" style="121"/>
    <col min="6407" max="6407" width="10.109375" style="121" customWidth="1"/>
    <col min="6408" max="6408" width="9.5546875" style="121" customWidth="1"/>
    <col min="6409" max="6411" width="0" style="121" hidden="1" customWidth="1"/>
    <col min="6412" max="6412" width="13.33203125" style="121" customWidth="1"/>
    <col min="6413" max="6413" width="50.44140625" style="121" bestFit="1" customWidth="1"/>
    <col min="6414" max="6414" width="86" style="121" bestFit="1" customWidth="1"/>
    <col min="6415" max="6656" width="9.109375" style="121"/>
    <col min="6657" max="6657" width="10.88671875" style="121" customWidth="1"/>
    <col min="6658" max="6658" width="9.109375" style="121"/>
    <col min="6659" max="6659" width="32.5546875" style="121" customWidth="1"/>
    <col min="6660" max="6660" width="9.109375" style="121"/>
    <col min="6661" max="6661" width="3.33203125" style="121" customWidth="1"/>
    <col min="6662" max="6662" width="9.109375" style="121"/>
    <col min="6663" max="6663" width="10.109375" style="121" customWidth="1"/>
    <col min="6664" max="6664" width="9.5546875" style="121" customWidth="1"/>
    <col min="6665" max="6667" width="0" style="121" hidden="1" customWidth="1"/>
    <col min="6668" max="6668" width="13.33203125" style="121" customWidth="1"/>
    <col min="6669" max="6669" width="50.44140625" style="121" bestFit="1" customWidth="1"/>
    <col min="6670" max="6670" width="86" style="121" bestFit="1" customWidth="1"/>
    <col min="6671" max="6912" width="9.109375" style="121"/>
    <col min="6913" max="6913" width="10.88671875" style="121" customWidth="1"/>
    <col min="6914" max="6914" width="9.109375" style="121"/>
    <col min="6915" max="6915" width="32.5546875" style="121" customWidth="1"/>
    <col min="6916" max="6916" width="9.109375" style="121"/>
    <col min="6917" max="6917" width="3.33203125" style="121" customWidth="1"/>
    <col min="6918" max="6918" width="9.109375" style="121"/>
    <col min="6919" max="6919" width="10.109375" style="121" customWidth="1"/>
    <col min="6920" max="6920" width="9.5546875" style="121" customWidth="1"/>
    <col min="6921" max="6923" width="0" style="121" hidden="1" customWidth="1"/>
    <col min="6924" max="6924" width="13.33203125" style="121" customWidth="1"/>
    <col min="6925" max="6925" width="50.44140625" style="121" bestFit="1" customWidth="1"/>
    <col min="6926" max="6926" width="86" style="121" bestFit="1" customWidth="1"/>
    <col min="6927" max="7168" width="9.109375" style="121"/>
    <col min="7169" max="7169" width="10.88671875" style="121" customWidth="1"/>
    <col min="7170" max="7170" width="9.109375" style="121"/>
    <col min="7171" max="7171" width="32.5546875" style="121" customWidth="1"/>
    <col min="7172" max="7172" width="9.109375" style="121"/>
    <col min="7173" max="7173" width="3.33203125" style="121" customWidth="1"/>
    <col min="7174" max="7174" width="9.109375" style="121"/>
    <col min="7175" max="7175" width="10.109375" style="121" customWidth="1"/>
    <col min="7176" max="7176" width="9.5546875" style="121" customWidth="1"/>
    <col min="7177" max="7179" width="0" style="121" hidden="1" customWidth="1"/>
    <col min="7180" max="7180" width="13.33203125" style="121" customWidth="1"/>
    <col min="7181" max="7181" width="50.44140625" style="121" bestFit="1" customWidth="1"/>
    <col min="7182" max="7182" width="86" style="121" bestFit="1" customWidth="1"/>
    <col min="7183" max="7424" width="9.109375" style="121"/>
    <col min="7425" max="7425" width="10.88671875" style="121" customWidth="1"/>
    <col min="7426" max="7426" width="9.109375" style="121"/>
    <col min="7427" max="7427" width="32.5546875" style="121" customWidth="1"/>
    <col min="7428" max="7428" width="9.109375" style="121"/>
    <col min="7429" max="7429" width="3.33203125" style="121" customWidth="1"/>
    <col min="7430" max="7430" width="9.109375" style="121"/>
    <col min="7431" max="7431" width="10.109375" style="121" customWidth="1"/>
    <col min="7432" max="7432" width="9.5546875" style="121" customWidth="1"/>
    <col min="7433" max="7435" width="0" style="121" hidden="1" customWidth="1"/>
    <col min="7436" max="7436" width="13.33203125" style="121" customWidth="1"/>
    <col min="7437" max="7437" width="50.44140625" style="121" bestFit="1" customWidth="1"/>
    <col min="7438" max="7438" width="86" style="121" bestFit="1" customWidth="1"/>
    <col min="7439" max="7680" width="9.109375" style="121"/>
    <col min="7681" max="7681" width="10.88671875" style="121" customWidth="1"/>
    <col min="7682" max="7682" width="9.109375" style="121"/>
    <col min="7683" max="7683" width="32.5546875" style="121" customWidth="1"/>
    <col min="7684" max="7684" width="9.109375" style="121"/>
    <col min="7685" max="7685" width="3.33203125" style="121" customWidth="1"/>
    <col min="7686" max="7686" width="9.109375" style="121"/>
    <col min="7687" max="7687" width="10.109375" style="121" customWidth="1"/>
    <col min="7688" max="7688" width="9.5546875" style="121" customWidth="1"/>
    <col min="7689" max="7691" width="0" style="121" hidden="1" customWidth="1"/>
    <col min="7692" max="7692" width="13.33203125" style="121" customWidth="1"/>
    <col min="7693" max="7693" width="50.44140625" style="121" bestFit="1" customWidth="1"/>
    <col min="7694" max="7694" width="86" style="121" bestFit="1" customWidth="1"/>
    <col min="7695" max="7936" width="9.109375" style="121"/>
    <col min="7937" max="7937" width="10.88671875" style="121" customWidth="1"/>
    <col min="7938" max="7938" width="9.109375" style="121"/>
    <col min="7939" max="7939" width="32.5546875" style="121" customWidth="1"/>
    <col min="7940" max="7940" width="9.109375" style="121"/>
    <col min="7941" max="7941" width="3.33203125" style="121" customWidth="1"/>
    <col min="7942" max="7942" width="9.109375" style="121"/>
    <col min="7943" max="7943" width="10.109375" style="121" customWidth="1"/>
    <col min="7944" max="7944" width="9.5546875" style="121" customWidth="1"/>
    <col min="7945" max="7947" width="0" style="121" hidden="1" customWidth="1"/>
    <col min="7948" max="7948" width="13.33203125" style="121" customWidth="1"/>
    <col min="7949" max="7949" width="50.44140625" style="121" bestFit="1" customWidth="1"/>
    <col min="7950" max="7950" width="86" style="121" bestFit="1" customWidth="1"/>
    <col min="7951" max="8192" width="9.109375" style="121"/>
    <col min="8193" max="8193" width="10.88671875" style="121" customWidth="1"/>
    <col min="8194" max="8194" width="9.109375" style="121"/>
    <col min="8195" max="8195" width="32.5546875" style="121" customWidth="1"/>
    <col min="8196" max="8196" width="9.109375" style="121"/>
    <col min="8197" max="8197" width="3.33203125" style="121" customWidth="1"/>
    <col min="8198" max="8198" width="9.109375" style="121"/>
    <col min="8199" max="8199" width="10.109375" style="121" customWidth="1"/>
    <col min="8200" max="8200" width="9.5546875" style="121" customWidth="1"/>
    <col min="8201" max="8203" width="0" style="121" hidden="1" customWidth="1"/>
    <col min="8204" max="8204" width="13.33203125" style="121" customWidth="1"/>
    <col min="8205" max="8205" width="50.44140625" style="121" bestFit="1" customWidth="1"/>
    <col min="8206" max="8206" width="86" style="121" bestFit="1" customWidth="1"/>
    <col min="8207" max="8448" width="9.109375" style="121"/>
    <col min="8449" max="8449" width="10.88671875" style="121" customWidth="1"/>
    <col min="8450" max="8450" width="9.109375" style="121"/>
    <col min="8451" max="8451" width="32.5546875" style="121" customWidth="1"/>
    <col min="8452" max="8452" width="9.109375" style="121"/>
    <col min="8453" max="8453" width="3.33203125" style="121" customWidth="1"/>
    <col min="8454" max="8454" width="9.109375" style="121"/>
    <col min="8455" max="8455" width="10.109375" style="121" customWidth="1"/>
    <col min="8456" max="8456" width="9.5546875" style="121" customWidth="1"/>
    <col min="8457" max="8459" width="0" style="121" hidden="1" customWidth="1"/>
    <col min="8460" max="8460" width="13.33203125" style="121" customWidth="1"/>
    <col min="8461" max="8461" width="50.44140625" style="121" bestFit="1" customWidth="1"/>
    <col min="8462" max="8462" width="86" style="121" bestFit="1" customWidth="1"/>
    <col min="8463" max="8704" width="9.109375" style="121"/>
    <col min="8705" max="8705" width="10.88671875" style="121" customWidth="1"/>
    <col min="8706" max="8706" width="9.109375" style="121"/>
    <col min="8707" max="8707" width="32.5546875" style="121" customWidth="1"/>
    <col min="8708" max="8708" width="9.109375" style="121"/>
    <col min="8709" max="8709" width="3.33203125" style="121" customWidth="1"/>
    <col min="8710" max="8710" width="9.109375" style="121"/>
    <col min="8711" max="8711" width="10.109375" style="121" customWidth="1"/>
    <col min="8712" max="8712" width="9.5546875" style="121" customWidth="1"/>
    <col min="8713" max="8715" width="0" style="121" hidden="1" customWidth="1"/>
    <col min="8716" max="8716" width="13.33203125" style="121" customWidth="1"/>
    <col min="8717" max="8717" width="50.44140625" style="121" bestFit="1" customWidth="1"/>
    <col min="8718" max="8718" width="86" style="121" bestFit="1" customWidth="1"/>
    <col min="8719" max="8960" width="9.109375" style="121"/>
    <col min="8961" max="8961" width="10.88671875" style="121" customWidth="1"/>
    <col min="8962" max="8962" width="9.109375" style="121"/>
    <col min="8963" max="8963" width="32.5546875" style="121" customWidth="1"/>
    <col min="8964" max="8964" width="9.109375" style="121"/>
    <col min="8965" max="8965" width="3.33203125" style="121" customWidth="1"/>
    <col min="8966" max="8966" width="9.109375" style="121"/>
    <col min="8967" max="8967" width="10.109375" style="121" customWidth="1"/>
    <col min="8968" max="8968" width="9.5546875" style="121" customWidth="1"/>
    <col min="8969" max="8971" width="0" style="121" hidden="1" customWidth="1"/>
    <col min="8972" max="8972" width="13.33203125" style="121" customWidth="1"/>
    <col min="8973" max="8973" width="50.44140625" style="121" bestFit="1" customWidth="1"/>
    <col min="8974" max="8974" width="86" style="121" bestFit="1" customWidth="1"/>
    <col min="8975" max="9216" width="9.109375" style="121"/>
    <col min="9217" max="9217" width="10.88671875" style="121" customWidth="1"/>
    <col min="9218" max="9218" width="9.109375" style="121"/>
    <col min="9219" max="9219" width="32.5546875" style="121" customWidth="1"/>
    <col min="9220" max="9220" width="9.109375" style="121"/>
    <col min="9221" max="9221" width="3.33203125" style="121" customWidth="1"/>
    <col min="9222" max="9222" width="9.109375" style="121"/>
    <col min="9223" max="9223" width="10.109375" style="121" customWidth="1"/>
    <col min="9224" max="9224" width="9.5546875" style="121" customWidth="1"/>
    <col min="9225" max="9227" width="0" style="121" hidden="1" customWidth="1"/>
    <col min="9228" max="9228" width="13.33203125" style="121" customWidth="1"/>
    <col min="9229" max="9229" width="50.44140625" style="121" bestFit="1" customWidth="1"/>
    <col min="9230" max="9230" width="86" style="121" bestFit="1" customWidth="1"/>
    <col min="9231" max="9472" width="9.109375" style="121"/>
    <col min="9473" max="9473" width="10.88671875" style="121" customWidth="1"/>
    <col min="9474" max="9474" width="9.109375" style="121"/>
    <col min="9475" max="9475" width="32.5546875" style="121" customWidth="1"/>
    <col min="9476" max="9476" width="9.109375" style="121"/>
    <col min="9477" max="9477" width="3.33203125" style="121" customWidth="1"/>
    <col min="9478" max="9478" width="9.109375" style="121"/>
    <col min="9479" max="9479" width="10.109375" style="121" customWidth="1"/>
    <col min="9480" max="9480" width="9.5546875" style="121" customWidth="1"/>
    <col min="9481" max="9483" width="0" style="121" hidden="1" customWidth="1"/>
    <col min="9484" max="9484" width="13.33203125" style="121" customWidth="1"/>
    <col min="9485" max="9485" width="50.44140625" style="121" bestFit="1" customWidth="1"/>
    <col min="9486" max="9486" width="86" style="121" bestFit="1" customWidth="1"/>
    <col min="9487" max="9728" width="9.109375" style="121"/>
    <col min="9729" max="9729" width="10.88671875" style="121" customWidth="1"/>
    <col min="9730" max="9730" width="9.109375" style="121"/>
    <col min="9731" max="9731" width="32.5546875" style="121" customWidth="1"/>
    <col min="9732" max="9732" width="9.109375" style="121"/>
    <col min="9733" max="9733" width="3.33203125" style="121" customWidth="1"/>
    <col min="9734" max="9734" width="9.109375" style="121"/>
    <col min="9735" max="9735" width="10.109375" style="121" customWidth="1"/>
    <col min="9736" max="9736" width="9.5546875" style="121" customWidth="1"/>
    <col min="9737" max="9739" width="0" style="121" hidden="1" customWidth="1"/>
    <col min="9740" max="9740" width="13.33203125" style="121" customWidth="1"/>
    <col min="9741" max="9741" width="50.44140625" style="121" bestFit="1" customWidth="1"/>
    <col min="9742" max="9742" width="86" style="121" bestFit="1" customWidth="1"/>
    <col min="9743" max="9984" width="9.109375" style="121"/>
    <col min="9985" max="9985" width="10.88671875" style="121" customWidth="1"/>
    <col min="9986" max="9986" width="9.109375" style="121"/>
    <col min="9987" max="9987" width="32.5546875" style="121" customWidth="1"/>
    <col min="9988" max="9988" width="9.109375" style="121"/>
    <col min="9989" max="9989" width="3.33203125" style="121" customWidth="1"/>
    <col min="9990" max="9990" width="9.109375" style="121"/>
    <col min="9991" max="9991" width="10.109375" style="121" customWidth="1"/>
    <col min="9992" max="9992" width="9.5546875" style="121" customWidth="1"/>
    <col min="9993" max="9995" width="0" style="121" hidden="1" customWidth="1"/>
    <col min="9996" max="9996" width="13.33203125" style="121" customWidth="1"/>
    <col min="9997" max="9997" width="50.44140625" style="121" bestFit="1" customWidth="1"/>
    <col min="9998" max="9998" width="86" style="121" bestFit="1" customWidth="1"/>
    <col min="9999" max="10240" width="9.109375" style="121"/>
    <col min="10241" max="10241" width="10.88671875" style="121" customWidth="1"/>
    <col min="10242" max="10242" width="9.109375" style="121"/>
    <col min="10243" max="10243" width="32.5546875" style="121" customWidth="1"/>
    <col min="10244" max="10244" width="9.109375" style="121"/>
    <col min="10245" max="10245" width="3.33203125" style="121" customWidth="1"/>
    <col min="10246" max="10246" width="9.109375" style="121"/>
    <col min="10247" max="10247" width="10.109375" style="121" customWidth="1"/>
    <col min="10248" max="10248" width="9.5546875" style="121" customWidth="1"/>
    <col min="10249" max="10251" width="0" style="121" hidden="1" customWidth="1"/>
    <col min="10252" max="10252" width="13.33203125" style="121" customWidth="1"/>
    <col min="10253" max="10253" width="50.44140625" style="121" bestFit="1" customWidth="1"/>
    <col min="10254" max="10254" width="86" style="121" bestFit="1" customWidth="1"/>
    <col min="10255" max="10496" width="9.109375" style="121"/>
    <col min="10497" max="10497" width="10.88671875" style="121" customWidth="1"/>
    <col min="10498" max="10498" width="9.109375" style="121"/>
    <col min="10499" max="10499" width="32.5546875" style="121" customWidth="1"/>
    <col min="10500" max="10500" width="9.109375" style="121"/>
    <col min="10501" max="10501" width="3.33203125" style="121" customWidth="1"/>
    <col min="10502" max="10502" width="9.109375" style="121"/>
    <col min="10503" max="10503" width="10.109375" style="121" customWidth="1"/>
    <col min="10504" max="10504" width="9.5546875" style="121" customWidth="1"/>
    <col min="10505" max="10507" width="0" style="121" hidden="1" customWidth="1"/>
    <col min="10508" max="10508" width="13.33203125" style="121" customWidth="1"/>
    <col min="10509" max="10509" width="50.44140625" style="121" bestFit="1" customWidth="1"/>
    <col min="10510" max="10510" width="86" style="121" bestFit="1" customWidth="1"/>
    <col min="10511" max="10752" width="9.109375" style="121"/>
    <col min="10753" max="10753" width="10.88671875" style="121" customWidth="1"/>
    <col min="10754" max="10754" width="9.109375" style="121"/>
    <col min="10755" max="10755" width="32.5546875" style="121" customWidth="1"/>
    <col min="10756" max="10756" width="9.109375" style="121"/>
    <col min="10757" max="10757" width="3.33203125" style="121" customWidth="1"/>
    <col min="10758" max="10758" width="9.109375" style="121"/>
    <col min="10759" max="10759" width="10.109375" style="121" customWidth="1"/>
    <col min="10760" max="10760" width="9.5546875" style="121" customWidth="1"/>
    <col min="10761" max="10763" width="0" style="121" hidden="1" customWidth="1"/>
    <col min="10764" max="10764" width="13.33203125" style="121" customWidth="1"/>
    <col min="10765" max="10765" width="50.44140625" style="121" bestFit="1" customWidth="1"/>
    <col min="10766" max="10766" width="86" style="121" bestFit="1" customWidth="1"/>
    <col min="10767" max="11008" width="9.109375" style="121"/>
    <col min="11009" max="11009" width="10.88671875" style="121" customWidth="1"/>
    <col min="11010" max="11010" width="9.109375" style="121"/>
    <col min="11011" max="11011" width="32.5546875" style="121" customWidth="1"/>
    <col min="11012" max="11012" width="9.109375" style="121"/>
    <col min="11013" max="11013" width="3.33203125" style="121" customWidth="1"/>
    <col min="11014" max="11014" width="9.109375" style="121"/>
    <col min="11015" max="11015" width="10.109375" style="121" customWidth="1"/>
    <col min="11016" max="11016" width="9.5546875" style="121" customWidth="1"/>
    <col min="11017" max="11019" width="0" style="121" hidden="1" customWidth="1"/>
    <col min="11020" max="11020" width="13.33203125" style="121" customWidth="1"/>
    <col min="11021" max="11021" width="50.44140625" style="121" bestFit="1" customWidth="1"/>
    <col min="11022" max="11022" width="86" style="121" bestFit="1" customWidth="1"/>
    <col min="11023" max="11264" width="9.109375" style="121"/>
    <col min="11265" max="11265" width="10.88671875" style="121" customWidth="1"/>
    <col min="11266" max="11266" width="9.109375" style="121"/>
    <col min="11267" max="11267" width="32.5546875" style="121" customWidth="1"/>
    <col min="11268" max="11268" width="9.109375" style="121"/>
    <col min="11269" max="11269" width="3.33203125" style="121" customWidth="1"/>
    <col min="11270" max="11270" width="9.109375" style="121"/>
    <col min="11271" max="11271" width="10.109375" style="121" customWidth="1"/>
    <col min="11272" max="11272" width="9.5546875" style="121" customWidth="1"/>
    <col min="11273" max="11275" width="0" style="121" hidden="1" customWidth="1"/>
    <col min="11276" max="11276" width="13.33203125" style="121" customWidth="1"/>
    <col min="11277" max="11277" width="50.44140625" style="121" bestFit="1" customWidth="1"/>
    <col min="11278" max="11278" width="86" style="121" bestFit="1" customWidth="1"/>
    <col min="11279" max="11520" width="9.109375" style="121"/>
    <col min="11521" max="11521" width="10.88671875" style="121" customWidth="1"/>
    <col min="11522" max="11522" width="9.109375" style="121"/>
    <col min="11523" max="11523" width="32.5546875" style="121" customWidth="1"/>
    <col min="11524" max="11524" width="9.109375" style="121"/>
    <col min="11525" max="11525" width="3.33203125" style="121" customWidth="1"/>
    <col min="11526" max="11526" width="9.109375" style="121"/>
    <col min="11527" max="11527" width="10.109375" style="121" customWidth="1"/>
    <col min="11528" max="11528" width="9.5546875" style="121" customWidth="1"/>
    <col min="11529" max="11531" width="0" style="121" hidden="1" customWidth="1"/>
    <col min="11532" max="11532" width="13.33203125" style="121" customWidth="1"/>
    <col min="11533" max="11533" width="50.44140625" style="121" bestFit="1" customWidth="1"/>
    <col min="11534" max="11534" width="86" style="121" bestFit="1" customWidth="1"/>
    <col min="11535" max="11776" width="9.109375" style="121"/>
    <col min="11777" max="11777" width="10.88671875" style="121" customWidth="1"/>
    <col min="11778" max="11778" width="9.109375" style="121"/>
    <col min="11779" max="11779" width="32.5546875" style="121" customWidth="1"/>
    <col min="11780" max="11780" width="9.109375" style="121"/>
    <col min="11781" max="11781" width="3.33203125" style="121" customWidth="1"/>
    <col min="11782" max="11782" width="9.109375" style="121"/>
    <col min="11783" max="11783" width="10.109375" style="121" customWidth="1"/>
    <col min="11784" max="11784" width="9.5546875" style="121" customWidth="1"/>
    <col min="11785" max="11787" width="0" style="121" hidden="1" customWidth="1"/>
    <col min="11788" max="11788" width="13.33203125" style="121" customWidth="1"/>
    <col min="11789" max="11789" width="50.44140625" style="121" bestFit="1" customWidth="1"/>
    <col min="11790" max="11790" width="86" style="121" bestFit="1" customWidth="1"/>
    <col min="11791" max="12032" width="9.109375" style="121"/>
    <col min="12033" max="12033" width="10.88671875" style="121" customWidth="1"/>
    <col min="12034" max="12034" width="9.109375" style="121"/>
    <col min="12035" max="12035" width="32.5546875" style="121" customWidth="1"/>
    <col min="12036" max="12036" width="9.109375" style="121"/>
    <col min="12037" max="12037" width="3.33203125" style="121" customWidth="1"/>
    <col min="12038" max="12038" width="9.109375" style="121"/>
    <col min="12039" max="12039" width="10.109375" style="121" customWidth="1"/>
    <col min="12040" max="12040" width="9.5546875" style="121" customWidth="1"/>
    <col min="12041" max="12043" width="0" style="121" hidden="1" customWidth="1"/>
    <col min="12044" max="12044" width="13.33203125" style="121" customWidth="1"/>
    <col min="12045" max="12045" width="50.44140625" style="121" bestFit="1" customWidth="1"/>
    <col min="12046" max="12046" width="86" style="121" bestFit="1" customWidth="1"/>
    <col min="12047" max="12288" width="9.109375" style="121"/>
    <col min="12289" max="12289" width="10.88671875" style="121" customWidth="1"/>
    <col min="12290" max="12290" width="9.109375" style="121"/>
    <col min="12291" max="12291" width="32.5546875" style="121" customWidth="1"/>
    <col min="12292" max="12292" width="9.109375" style="121"/>
    <col min="12293" max="12293" width="3.33203125" style="121" customWidth="1"/>
    <col min="12294" max="12294" width="9.109375" style="121"/>
    <col min="12295" max="12295" width="10.109375" style="121" customWidth="1"/>
    <col min="12296" max="12296" width="9.5546875" style="121" customWidth="1"/>
    <col min="12297" max="12299" width="0" style="121" hidden="1" customWidth="1"/>
    <col min="12300" max="12300" width="13.33203125" style="121" customWidth="1"/>
    <col min="12301" max="12301" width="50.44140625" style="121" bestFit="1" customWidth="1"/>
    <col min="12302" max="12302" width="86" style="121" bestFit="1" customWidth="1"/>
    <col min="12303" max="12544" width="9.109375" style="121"/>
    <col min="12545" max="12545" width="10.88671875" style="121" customWidth="1"/>
    <col min="12546" max="12546" width="9.109375" style="121"/>
    <col min="12547" max="12547" width="32.5546875" style="121" customWidth="1"/>
    <col min="12548" max="12548" width="9.109375" style="121"/>
    <col min="12549" max="12549" width="3.33203125" style="121" customWidth="1"/>
    <col min="12550" max="12550" width="9.109375" style="121"/>
    <col min="12551" max="12551" width="10.109375" style="121" customWidth="1"/>
    <col min="12552" max="12552" width="9.5546875" style="121" customWidth="1"/>
    <col min="12553" max="12555" width="0" style="121" hidden="1" customWidth="1"/>
    <col min="12556" max="12556" width="13.33203125" style="121" customWidth="1"/>
    <col min="12557" max="12557" width="50.44140625" style="121" bestFit="1" customWidth="1"/>
    <col min="12558" max="12558" width="86" style="121" bestFit="1" customWidth="1"/>
    <col min="12559" max="12800" width="9.109375" style="121"/>
    <col min="12801" max="12801" width="10.88671875" style="121" customWidth="1"/>
    <col min="12802" max="12802" width="9.109375" style="121"/>
    <col min="12803" max="12803" width="32.5546875" style="121" customWidth="1"/>
    <col min="12804" max="12804" width="9.109375" style="121"/>
    <col min="12805" max="12805" width="3.33203125" style="121" customWidth="1"/>
    <col min="12806" max="12806" width="9.109375" style="121"/>
    <col min="12807" max="12807" width="10.109375" style="121" customWidth="1"/>
    <col min="12808" max="12808" width="9.5546875" style="121" customWidth="1"/>
    <col min="12809" max="12811" width="0" style="121" hidden="1" customWidth="1"/>
    <col min="12812" max="12812" width="13.33203125" style="121" customWidth="1"/>
    <col min="12813" max="12813" width="50.44140625" style="121" bestFit="1" customWidth="1"/>
    <col min="12814" max="12814" width="86" style="121" bestFit="1" customWidth="1"/>
    <col min="12815" max="13056" width="9.109375" style="121"/>
    <col min="13057" max="13057" width="10.88671875" style="121" customWidth="1"/>
    <col min="13058" max="13058" width="9.109375" style="121"/>
    <col min="13059" max="13059" width="32.5546875" style="121" customWidth="1"/>
    <col min="13060" max="13060" width="9.109375" style="121"/>
    <col min="13061" max="13061" width="3.33203125" style="121" customWidth="1"/>
    <col min="13062" max="13062" width="9.109375" style="121"/>
    <col min="13063" max="13063" width="10.109375" style="121" customWidth="1"/>
    <col min="13064" max="13064" width="9.5546875" style="121" customWidth="1"/>
    <col min="13065" max="13067" width="0" style="121" hidden="1" customWidth="1"/>
    <col min="13068" max="13068" width="13.33203125" style="121" customWidth="1"/>
    <col min="13069" max="13069" width="50.44140625" style="121" bestFit="1" customWidth="1"/>
    <col min="13070" max="13070" width="86" style="121" bestFit="1" customWidth="1"/>
    <col min="13071" max="13312" width="9.109375" style="121"/>
    <col min="13313" max="13313" width="10.88671875" style="121" customWidth="1"/>
    <col min="13314" max="13314" width="9.109375" style="121"/>
    <col min="13315" max="13315" width="32.5546875" style="121" customWidth="1"/>
    <col min="13316" max="13316" width="9.109375" style="121"/>
    <col min="13317" max="13317" width="3.33203125" style="121" customWidth="1"/>
    <col min="13318" max="13318" width="9.109375" style="121"/>
    <col min="13319" max="13319" width="10.109375" style="121" customWidth="1"/>
    <col min="13320" max="13320" width="9.5546875" style="121" customWidth="1"/>
    <col min="13321" max="13323" width="0" style="121" hidden="1" customWidth="1"/>
    <col min="13324" max="13324" width="13.33203125" style="121" customWidth="1"/>
    <col min="13325" max="13325" width="50.44140625" style="121" bestFit="1" customWidth="1"/>
    <col min="13326" max="13326" width="86" style="121" bestFit="1" customWidth="1"/>
    <col min="13327" max="13568" width="9.109375" style="121"/>
    <col min="13569" max="13569" width="10.88671875" style="121" customWidth="1"/>
    <col min="13570" max="13570" width="9.109375" style="121"/>
    <col min="13571" max="13571" width="32.5546875" style="121" customWidth="1"/>
    <col min="13572" max="13572" width="9.109375" style="121"/>
    <col min="13573" max="13573" width="3.33203125" style="121" customWidth="1"/>
    <col min="13574" max="13574" width="9.109375" style="121"/>
    <col min="13575" max="13575" width="10.109375" style="121" customWidth="1"/>
    <col min="13576" max="13576" width="9.5546875" style="121" customWidth="1"/>
    <col min="13577" max="13579" width="0" style="121" hidden="1" customWidth="1"/>
    <col min="13580" max="13580" width="13.33203125" style="121" customWidth="1"/>
    <col min="13581" max="13581" width="50.44140625" style="121" bestFit="1" customWidth="1"/>
    <col min="13582" max="13582" width="86" style="121" bestFit="1" customWidth="1"/>
    <col min="13583" max="13824" width="9.109375" style="121"/>
    <col min="13825" max="13825" width="10.88671875" style="121" customWidth="1"/>
    <col min="13826" max="13826" width="9.109375" style="121"/>
    <col min="13827" max="13827" width="32.5546875" style="121" customWidth="1"/>
    <col min="13828" max="13828" width="9.109375" style="121"/>
    <col min="13829" max="13829" width="3.33203125" style="121" customWidth="1"/>
    <col min="13830" max="13830" width="9.109375" style="121"/>
    <col min="13831" max="13831" width="10.109375" style="121" customWidth="1"/>
    <col min="13832" max="13832" width="9.5546875" style="121" customWidth="1"/>
    <col min="13833" max="13835" width="0" style="121" hidden="1" customWidth="1"/>
    <col min="13836" max="13836" width="13.33203125" style="121" customWidth="1"/>
    <col min="13837" max="13837" width="50.44140625" style="121" bestFit="1" customWidth="1"/>
    <col min="13838" max="13838" width="86" style="121" bestFit="1" customWidth="1"/>
    <col min="13839" max="14080" width="9.109375" style="121"/>
    <col min="14081" max="14081" width="10.88671875" style="121" customWidth="1"/>
    <col min="14082" max="14082" width="9.109375" style="121"/>
    <col min="14083" max="14083" width="32.5546875" style="121" customWidth="1"/>
    <col min="14084" max="14084" width="9.109375" style="121"/>
    <col min="14085" max="14085" width="3.33203125" style="121" customWidth="1"/>
    <col min="14086" max="14086" width="9.109375" style="121"/>
    <col min="14087" max="14087" width="10.109375" style="121" customWidth="1"/>
    <col min="14088" max="14088" width="9.5546875" style="121" customWidth="1"/>
    <col min="14089" max="14091" width="0" style="121" hidden="1" customWidth="1"/>
    <col min="14092" max="14092" width="13.33203125" style="121" customWidth="1"/>
    <col min="14093" max="14093" width="50.44140625" style="121" bestFit="1" customWidth="1"/>
    <col min="14094" max="14094" width="86" style="121" bestFit="1" customWidth="1"/>
    <col min="14095" max="14336" width="9.109375" style="121"/>
    <col min="14337" max="14337" width="10.88671875" style="121" customWidth="1"/>
    <col min="14338" max="14338" width="9.109375" style="121"/>
    <col min="14339" max="14339" width="32.5546875" style="121" customWidth="1"/>
    <col min="14340" max="14340" width="9.109375" style="121"/>
    <col min="14341" max="14341" width="3.33203125" style="121" customWidth="1"/>
    <col min="14342" max="14342" width="9.109375" style="121"/>
    <col min="14343" max="14343" width="10.109375" style="121" customWidth="1"/>
    <col min="14344" max="14344" width="9.5546875" style="121" customWidth="1"/>
    <col min="14345" max="14347" width="0" style="121" hidden="1" customWidth="1"/>
    <col min="14348" max="14348" width="13.33203125" style="121" customWidth="1"/>
    <col min="14349" max="14349" width="50.44140625" style="121" bestFit="1" customWidth="1"/>
    <col min="14350" max="14350" width="86" style="121" bestFit="1" customWidth="1"/>
    <col min="14351" max="14592" width="9.109375" style="121"/>
    <col min="14593" max="14593" width="10.88671875" style="121" customWidth="1"/>
    <col min="14594" max="14594" width="9.109375" style="121"/>
    <col min="14595" max="14595" width="32.5546875" style="121" customWidth="1"/>
    <col min="14596" max="14596" width="9.109375" style="121"/>
    <col min="14597" max="14597" width="3.33203125" style="121" customWidth="1"/>
    <col min="14598" max="14598" width="9.109375" style="121"/>
    <col min="14599" max="14599" width="10.109375" style="121" customWidth="1"/>
    <col min="14600" max="14600" width="9.5546875" style="121" customWidth="1"/>
    <col min="14601" max="14603" width="0" style="121" hidden="1" customWidth="1"/>
    <col min="14604" max="14604" width="13.33203125" style="121" customWidth="1"/>
    <col min="14605" max="14605" width="50.44140625" style="121" bestFit="1" customWidth="1"/>
    <col min="14606" max="14606" width="86" style="121" bestFit="1" customWidth="1"/>
    <col min="14607" max="14848" width="9.109375" style="121"/>
    <col min="14849" max="14849" width="10.88671875" style="121" customWidth="1"/>
    <col min="14850" max="14850" width="9.109375" style="121"/>
    <col min="14851" max="14851" width="32.5546875" style="121" customWidth="1"/>
    <col min="14852" max="14852" width="9.109375" style="121"/>
    <col min="14853" max="14853" width="3.33203125" style="121" customWidth="1"/>
    <col min="14854" max="14854" width="9.109375" style="121"/>
    <col min="14855" max="14855" width="10.109375" style="121" customWidth="1"/>
    <col min="14856" max="14856" width="9.5546875" style="121" customWidth="1"/>
    <col min="14857" max="14859" width="0" style="121" hidden="1" customWidth="1"/>
    <col min="14860" max="14860" width="13.33203125" style="121" customWidth="1"/>
    <col min="14861" max="14861" width="50.44140625" style="121" bestFit="1" customWidth="1"/>
    <col min="14862" max="14862" width="86" style="121" bestFit="1" customWidth="1"/>
    <col min="14863" max="15104" width="9.109375" style="121"/>
    <col min="15105" max="15105" width="10.88671875" style="121" customWidth="1"/>
    <col min="15106" max="15106" width="9.109375" style="121"/>
    <col min="15107" max="15107" width="32.5546875" style="121" customWidth="1"/>
    <col min="15108" max="15108" width="9.109375" style="121"/>
    <col min="15109" max="15109" width="3.33203125" style="121" customWidth="1"/>
    <col min="15110" max="15110" width="9.109375" style="121"/>
    <col min="15111" max="15111" width="10.109375" style="121" customWidth="1"/>
    <col min="15112" max="15112" width="9.5546875" style="121" customWidth="1"/>
    <col min="15113" max="15115" width="0" style="121" hidden="1" customWidth="1"/>
    <col min="15116" max="15116" width="13.33203125" style="121" customWidth="1"/>
    <col min="15117" max="15117" width="50.44140625" style="121" bestFit="1" customWidth="1"/>
    <col min="15118" max="15118" width="86" style="121" bestFit="1" customWidth="1"/>
    <col min="15119" max="15360" width="9.109375" style="121"/>
    <col min="15361" max="15361" width="10.88671875" style="121" customWidth="1"/>
    <col min="15362" max="15362" width="9.109375" style="121"/>
    <col min="15363" max="15363" width="32.5546875" style="121" customWidth="1"/>
    <col min="15364" max="15364" width="9.109375" style="121"/>
    <col min="15365" max="15365" width="3.33203125" style="121" customWidth="1"/>
    <col min="15366" max="15366" width="9.109375" style="121"/>
    <col min="15367" max="15367" width="10.109375" style="121" customWidth="1"/>
    <col min="15368" max="15368" width="9.5546875" style="121" customWidth="1"/>
    <col min="15369" max="15371" width="0" style="121" hidden="1" customWidth="1"/>
    <col min="15372" max="15372" width="13.33203125" style="121" customWidth="1"/>
    <col min="15373" max="15373" width="50.44140625" style="121" bestFit="1" customWidth="1"/>
    <col min="15374" max="15374" width="86" style="121" bestFit="1" customWidth="1"/>
    <col min="15375" max="15616" width="9.109375" style="121"/>
    <col min="15617" max="15617" width="10.88671875" style="121" customWidth="1"/>
    <col min="15618" max="15618" width="9.109375" style="121"/>
    <col min="15619" max="15619" width="32.5546875" style="121" customWidth="1"/>
    <col min="15620" max="15620" width="9.109375" style="121"/>
    <col min="15621" max="15621" width="3.33203125" style="121" customWidth="1"/>
    <col min="15622" max="15622" width="9.109375" style="121"/>
    <col min="15623" max="15623" width="10.109375" style="121" customWidth="1"/>
    <col min="15624" max="15624" width="9.5546875" style="121" customWidth="1"/>
    <col min="15625" max="15627" width="0" style="121" hidden="1" customWidth="1"/>
    <col min="15628" max="15628" width="13.33203125" style="121" customWidth="1"/>
    <col min="15629" max="15629" width="50.44140625" style="121" bestFit="1" customWidth="1"/>
    <col min="15630" max="15630" width="86" style="121" bestFit="1" customWidth="1"/>
    <col min="15631" max="15872" width="9.109375" style="121"/>
    <col min="15873" max="15873" width="10.88671875" style="121" customWidth="1"/>
    <col min="15874" max="15874" width="9.109375" style="121"/>
    <col min="15875" max="15875" width="32.5546875" style="121" customWidth="1"/>
    <col min="15876" max="15876" width="9.109375" style="121"/>
    <col min="15877" max="15877" width="3.33203125" style="121" customWidth="1"/>
    <col min="15878" max="15878" width="9.109375" style="121"/>
    <col min="15879" max="15879" width="10.109375" style="121" customWidth="1"/>
    <col min="15880" max="15880" width="9.5546875" style="121" customWidth="1"/>
    <col min="15881" max="15883" width="0" style="121" hidden="1" customWidth="1"/>
    <col min="15884" max="15884" width="13.33203125" style="121" customWidth="1"/>
    <col min="15885" max="15885" width="50.44140625" style="121" bestFit="1" customWidth="1"/>
    <col min="15886" max="15886" width="86" style="121" bestFit="1" customWidth="1"/>
    <col min="15887" max="16128" width="9.109375" style="121"/>
    <col min="16129" max="16129" width="10.88671875" style="121" customWidth="1"/>
    <col min="16130" max="16130" width="9.109375" style="121"/>
    <col min="16131" max="16131" width="32.5546875" style="121" customWidth="1"/>
    <col min="16132" max="16132" width="9.109375" style="121"/>
    <col min="16133" max="16133" width="3.33203125" style="121" customWidth="1"/>
    <col min="16134" max="16134" width="9.109375" style="121"/>
    <col min="16135" max="16135" width="10.109375" style="121" customWidth="1"/>
    <col min="16136" max="16136" width="9.5546875" style="121" customWidth="1"/>
    <col min="16137" max="16139" width="0" style="121" hidden="1" customWidth="1"/>
    <col min="16140" max="16140" width="13.33203125" style="121" customWidth="1"/>
    <col min="16141" max="16141" width="50.44140625" style="121" bestFit="1" customWidth="1"/>
    <col min="16142" max="16142" width="86" style="121" bestFit="1" customWidth="1"/>
    <col min="16143" max="16384" width="9.109375" style="121"/>
  </cols>
  <sheetData>
    <row r="1" spans="1:14" ht="17.399999999999999" x14ac:dyDescent="0.25">
      <c r="A1" s="163" t="s">
        <v>145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19"/>
    </row>
    <row r="2" spans="1:14" ht="15.6" x14ac:dyDescent="0.25">
      <c r="A2" s="123" t="s">
        <v>146</v>
      </c>
      <c r="B2" s="124"/>
      <c r="C2" s="125" t="s">
        <v>147</v>
      </c>
      <c r="D2" s="126"/>
      <c r="E2" s="126"/>
      <c r="F2" s="126"/>
      <c r="G2" s="126"/>
      <c r="H2" s="124"/>
      <c r="I2" s="124"/>
      <c r="J2" s="124"/>
      <c r="K2" s="124"/>
      <c r="L2" s="119"/>
    </row>
    <row r="3" spans="1:14" ht="14.25" customHeight="1" x14ac:dyDescent="0.25">
      <c r="A3" s="123" t="s">
        <v>148</v>
      </c>
      <c r="C3" s="127"/>
      <c r="L3" s="119"/>
    </row>
    <row r="4" spans="1:14" x14ac:dyDescent="0.25">
      <c r="A4" s="129" t="s">
        <v>174</v>
      </c>
    </row>
    <row r="5" spans="1:14" ht="83.25" customHeight="1" x14ac:dyDescent="0.25">
      <c r="A5" s="165" t="s">
        <v>149</v>
      </c>
      <c r="B5" s="166"/>
      <c r="C5" s="166"/>
      <c r="D5" s="166"/>
      <c r="E5" s="166"/>
      <c r="F5" s="166"/>
      <c r="G5" s="166"/>
      <c r="H5" s="166"/>
    </row>
    <row r="6" spans="1:14" x14ac:dyDescent="0.25">
      <c r="A6" s="130"/>
    </row>
    <row r="7" spans="1:14" x14ac:dyDescent="0.25">
      <c r="A7" s="130"/>
      <c r="D7" s="131"/>
      <c r="F7" s="131"/>
      <c r="N7" s="132"/>
    </row>
    <row r="8" spans="1:14" ht="27.6" x14ac:dyDescent="0.25">
      <c r="D8" s="128" t="s">
        <v>150</v>
      </c>
      <c r="E8" s="133"/>
      <c r="F8" s="128" t="s">
        <v>172</v>
      </c>
      <c r="G8" s="134" t="s">
        <v>79</v>
      </c>
      <c r="H8" s="135" t="s">
        <v>79</v>
      </c>
      <c r="I8" s="135"/>
      <c r="J8" s="135"/>
      <c r="K8" s="135"/>
      <c r="L8" s="136" t="s">
        <v>151</v>
      </c>
      <c r="M8" s="137" t="s">
        <v>152</v>
      </c>
      <c r="N8" s="138" t="s">
        <v>153</v>
      </c>
    </row>
    <row r="9" spans="1:14" x14ac:dyDescent="0.25">
      <c r="D9" s="134" t="s">
        <v>154</v>
      </c>
      <c r="E9" s="133"/>
      <c r="F9" s="134" t="s">
        <v>154</v>
      </c>
      <c r="G9" s="134" t="s">
        <v>154</v>
      </c>
      <c r="H9" s="135" t="s">
        <v>155</v>
      </c>
      <c r="I9" s="135"/>
      <c r="J9" s="135"/>
      <c r="K9" s="132"/>
      <c r="L9" s="132"/>
      <c r="N9" s="120"/>
    </row>
    <row r="10" spans="1:14" x14ac:dyDescent="0.25">
      <c r="E10" s="131"/>
      <c r="N10" s="120"/>
    </row>
    <row r="11" spans="1:14" ht="44.25" customHeight="1" x14ac:dyDescent="0.25">
      <c r="A11" s="167" t="s">
        <v>156</v>
      </c>
      <c r="B11" s="167"/>
      <c r="C11" s="167"/>
      <c r="D11" s="128">
        <v>43472</v>
      </c>
      <c r="F11" s="128">
        <v>59763</v>
      </c>
      <c r="M11" s="137" t="e">
        <f>IF(D11=#REF!,"Explanation of % variance from PY opening balance not required - Balance brought forward agrees","Explanation of % variance from PY opening balance not required - Balance brought forward does not agree, query this")</f>
        <v>#REF!</v>
      </c>
      <c r="N11" s="139"/>
    </row>
    <row r="12" spans="1:14" x14ac:dyDescent="0.25">
      <c r="N12" s="120"/>
    </row>
    <row r="13" spans="1:14" ht="31.5" customHeight="1" x14ac:dyDescent="0.25">
      <c r="A13" s="168" t="s">
        <v>157</v>
      </c>
      <c r="B13" s="169"/>
      <c r="C13" s="170"/>
      <c r="D13" s="128">
        <v>16060</v>
      </c>
      <c r="F13" s="128">
        <v>17320</v>
      </c>
      <c r="G13" s="128">
        <f>F13-D13</f>
        <v>1260</v>
      </c>
      <c r="H13" s="140">
        <f>IF((D13&gt;F13),(D13-F13)/D13,IF(D13&lt;F13,-(D13-F13)/D13,IF(D13=F13,0)))</f>
        <v>7.8455790784557902E-2</v>
      </c>
      <c r="I13" s="121" t="e">
        <f>IF(#REF!-D13&lt;200,0,IF(#REF!-D13&gt;200,1,IF(#REF!-D13=200,1)))</f>
        <v>#REF!</v>
      </c>
      <c r="J13" s="121" t="e">
        <f>IF(D13-#REF!&lt;200,0,IF(D13-#REF!&gt;200,1,IF(D13-#REF!=200,1)))</f>
        <v>#REF!</v>
      </c>
      <c r="K13" s="141">
        <f>IF(H13&lt;0.15,0,IF(H13&gt;0.15,1,IF(H13=0.15,1)))</f>
        <v>0</v>
      </c>
      <c r="L13" s="141" t="s">
        <v>158</v>
      </c>
      <c r="M13" s="137" t="e">
        <f>IF((L13="YES")*AND(I13+J13&lt;1),"Explanation not required, difference less than £200"," ")</f>
        <v>#REF!</v>
      </c>
      <c r="N13" s="139"/>
    </row>
    <row r="14" spans="1:14" ht="14.4" x14ac:dyDescent="0.25">
      <c r="H14" s="140"/>
      <c r="K14" s="141"/>
      <c r="L14" s="141"/>
      <c r="N14" s="65"/>
    </row>
    <row r="15" spans="1:14" ht="38.25" customHeight="1" x14ac:dyDescent="0.25">
      <c r="A15" s="162" t="s">
        <v>159</v>
      </c>
      <c r="B15" s="162"/>
      <c r="C15" s="162"/>
      <c r="D15" s="128">
        <v>25815</v>
      </c>
      <c r="F15" s="128">
        <v>5750</v>
      </c>
      <c r="G15" s="128">
        <f>F15-D15</f>
        <v>-20065</v>
      </c>
      <c r="H15" s="140">
        <f>IF((D15&gt;F15),(D15-F15)/D15,IF(D15&lt;F15,-(D15-F15)/D15,IF(D15=F15,0)))</f>
        <v>0.77726128220027113</v>
      </c>
      <c r="I15" s="121" t="e">
        <f>IF(#REF!-D15&lt;200,0,IF(#REF!-D15&gt;200,1,IF(#REF!-D15=200,1)))</f>
        <v>#REF!</v>
      </c>
      <c r="J15" s="121" t="e">
        <f>IF(D15-#REF!&lt;200,0,IF(D15-#REF!&gt;200,1,IF(D15-#REF!=200,1)))</f>
        <v>#REF!</v>
      </c>
      <c r="K15" s="141">
        <f>IF(H15&lt;0.15,0,IF(H15&gt;0.15,1,IF(H15=0.15,1)))</f>
        <v>1</v>
      </c>
      <c r="L15" s="141" t="str">
        <f>IF(H15&lt;15%, "NO","YES")</f>
        <v>YES</v>
      </c>
      <c r="M15" s="137" t="e">
        <f>IF((L15="YES")*AND(I15+J15&lt;1),"Explanation not required, difference less than £200"," ")</f>
        <v>#REF!</v>
      </c>
      <c r="N15" s="139" t="s">
        <v>173</v>
      </c>
    </row>
    <row r="16" spans="1:14" ht="14.4" x14ac:dyDescent="0.25">
      <c r="H16" s="140"/>
      <c r="K16" s="141"/>
      <c r="L16" s="141"/>
      <c r="N16" s="65"/>
    </row>
    <row r="17" spans="1:14" ht="53.25" customHeight="1" x14ac:dyDescent="0.25">
      <c r="A17" s="162" t="s">
        <v>160</v>
      </c>
      <c r="B17" s="162"/>
      <c r="C17" s="162"/>
      <c r="D17" s="128">
        <v>4179</v>
      </c>
      <c r="F17" s="128">
        <v>4186</v>
      </c>
      <c r="G17" s="128">
        <f>F17-D17</f>
        <v>7</v>
      </c>
      <c r="H17" s="140">
        <f>IF((D17&gt;F17),(D17-F17)/D17,IF(D17&lt;F17,-(D17-F17)/D17,IF(D17=F17,0)))</f>
        <v>1.6750418760469012E-3</v>
      </c>
      <c r="I17" s="121" t="e">
        <f>IF(#REF!-D17&lt;200,0,IF(#REF!-D17&gt;200,1,IF(#REF!-D17=200,1)))</f>
        <v>#REF!</v>
      </c>
      <c r="J17" s="121" t="e">
        <f>IF(D17-#REF!&lt;200,0,IF(D17-#REF!&gt;200,1,IF(D17-#REF!=200,1)))</f>
        <v>#REF!</v>
      </c>
      <c r="K17" s="141">
        <f>IF(H17&lt;0.15,0,IF(H17&gt;0.15,1,IF(H17=0.15,1)))</f>
        <v>0</v>
      </c>
      <c r="L17" s="141" t="str">
        <f>IF(H17&lt;15%, "NO","YES")</f>
        <v>NO</v>
      </c>
      <c r="M17" s="137" t="e">
        <f>IF((L17="YES")*AND(I17+J17&lt;1),"Explanation not required, difference less than £200"," ")</f>
        <v>#REF!</v>
      </c>
      <c r="N17" s="139"/>
    </row>
    <row r="18" spans="1:14" ht="14.4" x14ac:dyDescent="0.25">
      <c r="H18" s="140"/>
      <c r="K18" s="141"/>
      <c r="L18" s="141"/>
      <c r="N18" s="65"/>
    </row>
    <row r="19" spans="1:14" ht="20.100000000000001" customHeight="1" x14ac:dyDescent="0.25">
      <c r="A19" s="162" t="s">
        <v>161</v>
      </c>
      <c r="B19" s="162"/>
      <c r="C19" s="162"/>
      <c r="D19" s="128">
        <v>0</v>
      </c>
      <c r="F19" s="128">
        <v>0</v>
      </c>
      <c r="G19" s="128">
        <f>F19-D19</f>
        <v>0</v>
      </c>
      <c r="H19" s="140">
        <f>IF((D19&gt;F19),(D19-F19)/D19,IF(D19&lt;F19,-(D19-F19)/D19,IF(D19=F19,0)))</f>
        <v>0</v>
      </c>
      <c r="I19" s="121" t="e">
        <f>IF(#REF!-D19&lt;200,0,IF(#REF!-D19&gt;200,1,IF(#REF!-D19=200,1)))</f>
        <v>#REF!</v>
      </c>
      <c r="J19" s="121" t="e">
        <f>IF(D19-#REF!&lt;200,0,IF(D19-#REF!&gt;200,1,IF(D19-#REF!=200,1)))</f>
        <v>#REF!</v>
      </c>
      <c r="K19" s="141">
        <f>IF(H19&lt;0.15,0,IF(H19&gt;0.15,1,IF(H19=0.15,1)))</f>
        <v>0</v>
      </c>
      <c r="L19" s="141" t="str">
        <f>IF(H19&lt;15%, "NO","YES")</f>
        <v>NO</v>
      </c>
      <c r="M19" s="137" t="e">
        <f>IF((L19="YES")*AND(I19+J19&lt;1),"Explanation not required, difference less than £200"," ")</f>
        <v>#REF!</v>
      </c>
      <c r="N19" s="139"/>
    </row>
    <row r="20" spans="1:14" x14ac:dyDescent="0.25">
      <c r="H20" s="140"/>
      <c r="K20" s="141"/>
      <c r="L20" s="141"/>
      <c r="N20" s="120"/>
    </row>
    <row r="21" spans="1:14" ht="79.8" customHeight="1" x14ac:dyDescent="0.25">
      <c r="A21" s="162" t="s">
        <v>162</v>
      </c>
      <c r="B21" s="162"/>
      <c r="C21" s="162"/>
      <c r="D21" s="128">
        <v>21387</v>
      </c>
      <c r="F21" s="128">
        <v>51667</v>
      </c>
      <c r="G21" s="128">
        <f>F21-D21</f>
        <v>30280</v>
      </c>
      <c r="H21" s="140">
        <f>IF((D21&gt;F21),(D21-F21)/D21,IF(D21&lt;F21,-(D21-F21)/D21,IF(D21=F21,0)))</f>
        <v>1.4158133445551035</v>
      </c>
      <c r="I21" s="121" t="e">
        <f>IF(#REF!-D21&lt;200,0,IF(#REF!-D21&gt;200,1,IF(#REF!-D21=200,1)))</f>
        <v>#REF!</v>
      </c>
      <c r="J21" s="121" t="e">
        <f>IF(D21-#REF!&lt;200,0,IF(D21-#REF!&gt;200,1,IF(D21-#REF!=200,1)))</f>
        <v>#REF!</v>
      </c>
      <c r="K21" s="141">
        <f>IF(H21&lt;0.15,0,IF(H21&gt;0.15,1,IF(H21=0.15,1)))</f>
        <v>1</v>
      </c>
      <c r="L21" s="141" t="s">
        <v>163</v>
      </c>
      <c r="M21" s="137" t="e">
        <f>IF((L21="YES")*AND(I21+J21&lt;1),"Explanation not required, difference less than £200"," ")</f>
        <v>#REF!</v>
      </c>
      <c r="N21" s="139" t="s">
        <v>176</v>
      </c>
    </row>
    <row r="22" spans="1:14" ht="14.4" x14ac:dyDescent="0.25">
      <c r="H22" s="140"/>
      <c r="K22" s="141"/>
      <c r="L22" s="141"/>
      <c r="N22" s="65"/>
    </row>
    <row r="23" spans="1:14" ht="20.100000000000001" customHeight="1" x14ac:dyDescent="0.25">
      <c r="A23" s="142" t="s">
        <v>164</v>
      </c>
      <c r="D23" s="128">
        <v>59763</v>
      </c>
      <c r="F23" s="128">
        <v>26980</v>
      </c>
      <c r="H23" s="140"/>
      <c r="K23" s="141"/>
      <c r="L23" s="141"/>
      <c r="M23" s="143" t="s">
        <v>165</v>
      </c>
      <c r="N23" s="120"/>
    </row>
    <row r="24" spans="1:14" s="122" customFormat="1" x14ac:dyDescent="0.25">
      <c r="A24" s="144"/>
      <c r="D24" s="145"/>
      <c r="E24" s="146"/>
      <c r="F24" s="145"/>
      <c r="G24" s="128"/>
      <c r="H24" s="147"/>
      <c r="K24" s="148"/>
      <c r="L24" s="149" t="str">
        <f>IF(D24&gt;(2*D13),"YES","NO")</f>
        <v>NO</v>
      </c>
      <c r="M24" s="150" t="str">
        <f>IF(D24&gt;(2*D13),"EXPLANATION REQUIRED ON RESERVES TAB AS TO WHY CARRY FORWARD RESERVES ARE GREATER THAN TWICE INCOME FROM LOCAL TAXATION/LEVIES"," ")</f>
        <v xml:space="preserve"> </v>
      </c>
      <c r="N24" s="151"/>
    </row>
    <row r="25" spans="1:14" ht="15" thickBot="1" x14ac:dyDescent="0.3">
      <c r="H25" s="140"/>
      <c r="K25" s="141"/>
      <c r="L25" s="141"/>
      <c r="N25" s="65"/>
    </row>
    <row r="26" spans="1:14" ht="20.100000000000001" customHeight="1" thickBot="1" x14ac:dyDescent="0.3">
      <c r="A26" s="162" t="s">
        <v>166</v>
      </c>
      <c r="B26" s="162"/>
      <c r="C26" s="162"/>
      <c r="D26" s="152">
        <v>59763</v>
      </c>
      <c r="F26" s="152">
        <v>26980</v>
      </c>
      <c r="H26" s="140"/>
      <c r="K26" s="141"/>
      <c r="L26" s="141"/>
      <c r="M26" s="143" t="s">
        <v>165</v>
      </c>
      <c r="N26" s="120"/>
    </row>
    <row r="27" spans="1:14" ht="16.2" customHeight="1" thickBot="1" x14ac:dyDescent="0.3">
      <c r="H27" s="140"/>
      <c r="K27" s="141"/>
      <c r="L27" s="141"/>
      <c r="N27" s="120"/>
    </row>
    <row r="28" spans="1:14" ht="20.100000000000001" customHeight="1" thickBot="1" x14ac:dyDescent="0.3">
      <c r="A28" s="162" t="s">
        <v>167</v>
      </c>
      <c r="B28" s="162"/>
      <c r="C28" s="162"/>
      <c r="D28" s="152">
        <v>124644</v>
      </c>
      <c r="F28" s="152">
        <v>143709</v>
      </c>
      <c r="G28" s="128">
        <f>F28-D28</f>
        <v>19065</v>
      </c>
      <c r="H28" s="140">
        <f>IF((D28&gt;F28),(D28-F28)/D28,IF(D28&lt;F28,-(D28-F28)/D28,IF(D28=F28,0)))</f>
        <v>0.15295561759892173</v>
      </c>
      <c r="I28" s="121">
        <f>IF(D28-F28&lt;200,0,IF(D28-F28&gt;200,1,IF(D28-F28=200,1)))</f>
        <v>0</v>
      </c>
      <c r="J28" s="121">
        <f>IF(F28-D28&lt;200,0,IF(F28-D28&gt;200,1,IF(F28-D28=200,1)))</f>
        <v>1</v>
      </c>
      <c r="K28" s="141">
        <f>IF(H28&lt;0.15,0,IF(H28&gt;0.15,1,IF(H28=0.15,1)))</f>
        <v>1</v>
      </c>
      <c r="L28" s="141" t="str">
        <f>IF(H28&lt;15%, "NO","YES")</f>
        <v>YES</v>
      </c>
      <c r="M28" s="137" t="str">
        <f>IF((L28="YES")*AND(I28+J28&lt;1),"Explanation not required, difference less than £200"," ")</f>
        <v xml:space="preserve"> </v>
      </c>
      <c r="N28" s="155" t="s">
        <v>175</v>
      </c>
    </row>
    <row r="29" spans="1:14" ht="14.4" thickBot="1" x14ac:dyDescent="0.3">
      <c r="H29" s="140"/>
      <c r="K29" s="141"/>
      <c r="L29" s="141"/>
      <c r="N29" s="120"/>
    </row>
    <row r="30" spans="1:14" ht="20.100000000000001" customHeight="1" thickBot="1" x14ac:dyDescent="0.3">
      <c r="A30" s="162" t="s">
        <v>168</v>
      </c>
      <c r="B30" s="162"/>
      <c r="C30" s="162"/>
      <c r="D30" s="152">
        <v>0</v>
      </c>
      <c r="F30" s="152">
        <v>0</v>
      </c>
      <c r="G30" s="128">
        <f>F30-D30</f>
        <v>0</v>
      </c>
      <c r="H30" s="140">
        <f>IF((D30&gt;F30),(D30-F30)/D30,IF(D30&lt;F30,-(D30-F30)/D30,IF(D30=F30,0)))</f>
        <v>0</v>
      </c>
      <c r="I30" s="121">
        <f>IF(D30-F30&lt;100,0,IF(D30-F30&gt;100,1,IF(D30-F30=100,1)))</f>
        <v>0</v>
      </c>
      <c r="J30" s="121">
        <f>IF(F30-D30&lt;100,0,IF(F30-D30&gt;100,1,IF(F30-D30=100,1)))</f>
        <v>0</v>
      </c>
      <c r="K30" s="141">
        <f>IF(H30&lt;0.15,0,IF(H30&gt;0.15,1,IF(H30=0.15,1)))</f>
        <v>0</v>
      </c>
      <c r="L30" s="141" t="str">
        <f>IF(H30&lt;15%, "NO","YES")</f>
        <v>NO</v>
      </c>
      <c r="M30" s="137" t="str">
        <f>IF((L30="YES")*AND(I30+J30&lt;1),"Explanation not required, difference less than £200"," ")</f>
        <v xml:space="preserve"> </v>
      </c>
      <c r="N30" s="139"/>
    </row>
    <row r="31" spans="1:14" x14ac:dyDescent="0.25">
      <c r="H31" s="140"/>
      <c r="K31" s="141"/>
      <c r="L31" s="141"/>
      <c r="N31" s="120"/>
    </row>
    <row r="32" spans="1:14" x14ac:dyDescent="0.25">
      <c r="C32" s="153" t="s">
        <v>169</v>
      </c>
    </row>
    <row r="33" spans="3:22" ht="15" customHeight="1" x14ac:dyDescent="0.25">
      <c r="O33" s="154"/>
      <c r="P33" s="154"/>
      <c r="Q33" s="154"/>
      <c r="R33" s="154"/>
      <c r="S33" s="154"/>
      <c r="T33" s="154"/>
      <c r="U33" s="154"/>
      <c r="V33" s="154"/>
    </row>
    <row r="34" spans="3:22" x14ac:dyDescent="0.25">
      <c r="C34" s="153" t="s">
        <v>170</v>
      </c>
      <c r="N34" s="154"/>
      <c r="O34" s="154"/>
      <c r="P34" s="154"/>
      <c r="Q34" s="154"/>
      <c r="R34" s="154"/>
      <c r="S34" s="154"/>
      <c r="T34" s="154"/>
      <c r="U34" s="154"/>
      <c r="V34" s="154"/>
    </row>
    <row r="36" spans="3:22" x14ac:dyDescent="0.25">
      <c r="C36" s="153" t="s">
        <v>171</v>
      </c>
    </row>
  </sheetData>
  <mergeCells count="11">
    <mergeCell ref="A19:C19"/>
    <mergeCell ref="A21:C21"/>
    <mergeCell ref="A26:C26"/>
    <mergeCell ref="A28:C28"/>
    <mergeCell ref="A30:C30"/>
    <mergeCell ref="A17:C17"/>
    <mergeCell ref="A1:K1"/>
    <mergeCell ref="A5:H5"/>
    <mergeCell ref="A11:C11"/>
    <mergeCell ref="A13:C13"/>
    <mergeCell ref="A15:C15"/>
  </mergeCells>
  <pageMargins left="0.7" right="0.7" top="0.75" bottom="0.75" header="0.3" footer="0.3"/>
  <pageSetup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RECEIPTS</vt:lpstr>
      <vt:lpstr>BUDGET</vt:lpstr>
      <vt:lpstr>Bank Reconciliation</vt:lpstr>
      <vt:lpstr>PAYMENTS</vt:lpstr>
      <vt:lpstr>Over £100</vt:lpstr>
      <vt:lpstr>Unity</vt:lpstr>
      <vt:lpstr>Variances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ladds9@outlook.com</cp:lastModifiedBy>
  <cp:lastPrinted>2026-06-08T22:29:49Z</cp:lastPrinted>
  <dcterms:created xsi:type="dcterms:W3CDTF">2017-03-29T14:49:14Z</dcterms:created>
  <dcterms:modified xsi:type="dcterms:W3CDTF">2026-06-16T12:59:05Z</dcterms:modified>
</cp:coreProperties>
</file>